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omments1.xml" ContentType="application/vnd.openxmlformats-officedocument.spreadsheetml.comments+xml"/>
  <Override PartName="/xl/drawings/drawing2.xml" ContentType="application/vnd.openxmlformats-officedocument.drawing+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27"/>
  <workbookPr/>
  <mc:AlternateContent xmlns:mc="http://schemas.openxmlformats.org/markup-compatibility/2006">
    <mc:Choice Requires="x15">
      <x15ac:absPath xmlns:x15ac="http://schemas.microsoft.com/office/spreadsheetml/2010/11/ac" url="/Users/johanazambrano/Documents/IMEBU 2025/Plan de Acción /Vigencia 2025/"/>
    </mc:Choice>
  </mc:AlternateContent>
  <xr:revisionPtr revIDLastSave="0" documentId="13_ncr:1_{823EDBED-81E6-2346-A359-4D4274FF02AC}" xr6:coauthVersionLast="47" xr6:coauthVersionMax="47" xr10:uidLastSave="{00000000-0000-0000-0000-000000000000}"/>
  <bookViews>
    <workbookView xWindow="200" yWindow="500" windowWidth="17200" windowHeight="16340" activeTab="1" xr2:uid="{00000000-000D-0000-FFFF-FFFF00000000}"/>
  </bookViews>
  <sheets>
    <sheet name="Plan de Acción-proyectos" sheetId="2" r:id="rId1"/>
    <sheet name="Plan de Acción-metas" sheetId="1" r:id="rId2"/>
  </sheets>
  <definedNames>
    <definedName name="_xlnm._FilterDatabase" localSheetId="1" hidden="1">'Plan de Acción-metas'!$A$10:$BE$10</definedName>
    <definedName name="_xlnm._FilterDatabase" localSheetId="0" hidden="1">'Plan de Acción-proyectos'!$A$10:$BE$10</definedName>
    <definedName name="PA" localSheetId="0">'Plan de Acción-proyectos'!$A$9:$BE$30</definedName>
    <definedName name="PA">'Plan de Acción-metas'!$A$9:$BE$21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U12" i="1" l="1"/>
  <c r="AU13" i="1"/>
  <c r="AU14" i="1"/>
  <c r="AU15" i="1"/>
  <c r="AU16" i="1"/>
  <c r="AU17" i="1"/>
  <c r="AU18" i="1"/>
  <c r="AU19" i="1"/>
  <c r="AU20" i="1"/>
  <c r="AU21" i="1"/>
  <c r="AU11" i="1"/>
  <c r="AU22" i="1" l="1"/>
  <c r="AV22" i="2"/>
  <c r="AW22" i="2"/>
  <c r="AE22" i="1" l="1"/>
  <c r="AV22" i="1" l="1"/>
  <c r="AW22" i="1"/>
  <c r="Q11" i="1"/>
  <c r="Q12" i="1"/>
  <c r="P12" i="1" s="1"/>
  <c r="Q13" i="1"/>
  <c r="P13" i="1" s="1"/>
  <c r="Q14" i="1"/>
  <c r="P14" i="1" s="1"/>
  <c r="Q15" i="1"/>
  <c r="P15" i="1" s="1"/>
  <c r="Q16" i="1"/>
  <c r="P16" i="1" s="1"/>
  <c r="Q17" i="1"/>
  <c r="P17" i="1" s="1"/>
  <c r="Q18" i="1"/>
  <c r="P18" i="1" s="1"/>
  <c r="Q19" i="1"/>
  <c r="P19" i="1" s="1"/>
  <c r="Q20" i="1"/>
  <c r="P20" i="1" s="1"/>
  <c r="Q21" i="1"/>
  <c r="P21" i="1" s="1"/>
  <c r="P11" i="1"/>
  <c r="AW24" i="1" l="1"/>
  <c r="AV24" i="1"/>
  <c r="P22" i="1"/>
  <c r="BB22" i="1"/>
  <c r="AE16" i="2" l="1"/>
  <c r="BB16" i="2"/>
  <c r="AE11" i="2"/>
  <c r="AY16" i="2" l="1"/>
  <c r="AZ16" i="2"/>
  <c r="AX16" i="2"/>
  <c r="BB11" i="1"/>
  <c r="BB12" i="1"/>
  <c r="BB13" i="1"/>
  <c r="BB14" i="1"/>
  <c r="BB15" i="1"/>
  <c r="BB16" i="1"/>
  <c r="BB17" i="1"/>
  <c r="BB18" i="1"/>
  <c r="BB19" i="1"/>
  <c r="BB20" i="1"/>
  <c r="BB21" i="1"/>
  <c r="AF11" i="1"/>
  <c r="AF12" i="1"/>
  <c r="AY12" i="1" s="1"/>
  <c r="AF13" i="1"/>
  <c r="AF14" i="1"/>
  <c r="AY14" i="1" s="1"/>
  <c r="AF15" i="1"/>
  <c r="AF16" i="1"/>
  <c r="AY16" i="1" s="1"/>
  <c r="AF17" i="1"/>
  <c r="AF18" i="1"/>
  <c r="AY18" i="1" s="1"/>
  <c r="AF19" i="1"/>
  <c r="AF20" i="1"/>
  <c r="AF21" i="1"/>
  <c r="AY20" i="1" l="1"/>
  <c r="AF22" i="1"/>
  <c r="AX15" i="1"/>
  <c r="AX17" i="1"/>
  <c r="AX13" i="1"/>
  <c r="AZ18" i="1"/>
  <c r="AZ14" i="1"/>
  <c r="AZ21" i="1"/>
  <c r="AZ17" i="1"/>
  <c r="AZ13" i="1"/>
  <c r="AZ20" i="1"/>
  <c r="AZ16" i="1"/>
  <c r="AZ12" i="1"/>
  <c r="AZ19" i="1"/>
  <c r="AZ15" i="1"/>
  <c r="AZ11" i="1"/>
  <c r="AX14" i="1"/>
  <c r="AY21" i="1"/>
  <c r="AY17" i="1"/>
  <c r="AY13" i="1"/>
  <c r="AY19" i="1"/>
  <c r="AY15" i="1"/>
  <c r="AY11" i="1"/>
  <c r="AY22" i="1" l="1"/>
  <c r="AZ22" i="1"/>
  <c r="BB11" i="2"/>
  <c r="BB12" i="2"/>
  <c r="BB13" i="2"/>
  <c r="BB14" i="2"/>
  <c r="BB15" i="2"/>
  <c r="BB17" i="2"/>
  <c r="BB18" i="2"/>
  <c r="BB19" i="2"/>
  <c r="BB20" i="2"/>
  <c r="BB21" i="2"/>
  <c r="BB22" i="2"/>
  <c r="BB23" i="2"/>
  <c r="BB24" i="2"/>
  <c r="BB25" i="2"/>
  <c r="BB26" i="2"/>
  <c r="BB27" i="2"/>
  <c r="BB28" i="2"/>
  <c r="BB29" i="2"/>
  <c r="BB30" i="2"/>
  <c r="AE18" i="2" l="1"/>
  <c r="AY18" i="2" s="1"/>
  <c r="AE19" i="2"/>
  <c r="AY19" i="2" s="1"/>
  <c r="AE21" i="2"/>
  <c r="AY21" i="2" s="1"/>
  <c r="AE20" i="2"/>
  <c r="AY20" i="2" s="1"/>
  <c r="AE17" i="2"/>
  <c r="AE15" i="2"/>
  <c r="AY15" i="2" s="1"/>
  <c r="AE14" i="2"/>
  <c r="AY14" i="2" s="1"/>
  <c r="AE13" i="2"/>
  <c r="AY13" i="2" s="1"/>
  <c r="AE12" i="2"/>
  <c r="AY11" i="2"/>
  <c r="AY17" i="2" l="1"/>
  <c r="AX17" i="2"/>
  <c r="AY12" i="2"/>
  <c r="AE22" i="2"/>
  <c r="AF24" i="1" s="1"/>
  <c r="AX14" i="2"/>
  <c r="AX13" i="2"/>
  <c r="AX15" i="2"/>
  <c r="AZ19" i="2"/>
  <c r="AZ14" i="2"/>
  <c r="AZ18" i="2"/>
  <c r="AZ13" i="2"/>
  <c r="AZ21" i="2"/>
  <c r="AZ17" i="2"/>
  <c r="AZ12" i="2"/>
  <c r="AZ20" i="2"/>
  <c r="AZ15" i="2"/>
  <c r="AZ11" i="2"/>
  <c r="AX21" i="2"/>
  <c r="AX21" i="1"/>
  <c r="AX18" i="1"/>
  <c r="AX18" i="2"/>
  <c r="AX16" i="1"/>
  <c r="AX22" i="1" l="1"/>
  <c r="AX12" i="1"/>
  <c r="AX11" i="1"/>
  <c r="AX19" i="1"/>
  <c r="AX20" i="1"/>
  <c r="AX19" i="2"/>
  <c r="AX12" i="2"/>
  <c r="AX20" i="2"/>
  <c r="AU22" i="2"/>
  <c r="AU24" i="1" s="1"/>
  <c r="AX11" i="2"/>
  <c r="AF20" i="2"/>
  <c r="AF12" i="2"/>
  <c r="AF11" i="2"/>
  <c r="AF19"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MONICA</author>
  </authors>
  <commentList>
    <comment ref="J10" authorId="0" shapeId="0" xr:uid="{FAFE285C-AFB4-483C-B64C-C15C77F4C751}">
      <text>
        <r>
          <rPr>
            <b/>
            <sz val="9"/>
            <color indexed="81"/>
            <rFont val="Tahoma"/>
            <family val="2"/>
          </rPr>
          <t>MONICA:</t>
        </r>
        <r>
          <rPr>
            <sz val="9"/>
            <color indexed="81"/>
            <rFont val="Tahoma"/>
            <family val="2"/>
          </rPr>
          <t xml:space="preserve">
Valor total del proyecto</t>
        </r>
      </text>
    </comment>
    <comment ref="K10" authorId="0" shapeId="0" xr:uid="{9203291F-9755-4AB9-9A4A-D7A8E650BF31}">
      <text>
        <r>
          <rPr>
            <b/>
            <sz val="9"/>
            <color indexed="81"/>
            <rFont val="Tahoma"/>
            <family val="2"/>
          </rPr>
          <t>MONICA:</t>
        </r>
        <r>
          <rPr>
            <sz val="9"/>
            <color indexed="81"/>
            <rFont val="Tahoma"/>
            <family val="2"/>
          </rPr>
          <t xml:space="preserve">
Valor vigencia 2024 del proyecto</t>
        </r>
      </text>
    </comment>
    <comment ref="L10" authorId="0" shapeId="0" xr:uid="{EF9B838A-9A50-42AC-A15C-47C732D7655C}">
      <text>
        <r>
          <rPr>
            <b/>
            <sz val="9"/>
            <color indexed="81"/>
            <rFont val="Tahoma"/>
            <family val="2"/>
          </rPr>
          <t>MONICA:</t>
        </r>
        <r>
          <rPr>
            <sz val="9"/>
            <color indexed="81"/>
            <rFont val="Tahoma"/>
            <family val="2"/>
          </rPr>
          <t xml:space="preserve">
Si es todo el municipio diligenciar "Municipio de Bucaramanga".
De lo contratio relacionar la comuna o barrio específico.</t>
        </r>
      </text>
    </comment>
    <comment ref="M10" authorId="0" shapeId="0" xr:uid="{D527027A-A6C9-4EC3-8051-267480F0BFE2}">
      <text>
        <r>
          <rPr>
            <b/>
            <sz val="9"/>
            <color indexed="81"/>
            <rFont val="Tahoma"/>
            <family val="2"/>
          </rPr>
          <t>MONICA:</t>
        </r>
        <r>
          <rPr>
            <sz val="9"/>
            <color indexed="81"/>
            <rFont val="Tahoma"/>
            <family val="2"/>
          </rPr>
          <t xml:space="preserve">
Enfoque diferencial que apunte directamente el producto.</t>
        </r>
      </text>
    </comment>
    <comment ref="N10" authorId="0" shapeId="0" xr:uid="{5E1EB3EA-2CF0-4A80-B41A-4F9BDFC9EDE2}">
      <text>
        <r>
          <rPr>
            <b/>
            <sz val="9"/>
            <color indexed="81"/>
            <rFont val="Tahoma"/>
            <family val="2"/>
          </rPr>
          <t>MONICA:</t>
        </r>
        <r>
          <rPr>
            <sz val="9"/>
            <color indexed="81"/>
            <rFont val="Tahoma"/>
            <family val="2"/>
          </rPr>
          <t xml:space="preserve">
Cuantitativa</t>
        </r>
      </text>
    </comment>
    <comment ref="O10" authorId="0" shapeId="0" xr:uid="{8478DEA0-DBFF-4309-B3C2-48631E4E66ED}">
      <text>
        <r>
          <rPr>
            <b/>
            <sz val="9"/>
            <color indexed="81"/>
            <rFont val="Tahoma"/>
            <family val="2"/>
          </rPr>
          <t>MONICA:</t>
        </r>
        <r>
          <rPr>
            <sz val="9"/>
            <color indexed="81"/>
            <rFont val="Tahoma"/>
            <family val="2"/>
          </rPr>
          <t xml:space="preserve">
De forma general</t>
        </r>
      </text>
    </comment>
  </commentList>
</comments>
</file>

<file path=xl/sharedStrings.xml><?xml version="1.0" encoding="utf-8"?>
<sst xmlns="http://schemas.openxmlformats.org/spreadsheetml/2006/main" count="402" uniqueCount="175">
  <si>
    <t>Responsable</t>
  </si>
  <si>
    <t>Dependencia</t>
  </si>
  <si>
    <t>Actividades Realizadas</t>
  </si>
  <si>
    <t>Número de Beneficiarios</t>
  </si>
  <si>
    <t>Población Beneficiada</t>
  </si>
  <si>
    <t>Comuna o Barrio Beneficiado</t>
  </si>
  <si>
    <t>Valor Vigencia Proyecto</t>
  </si>
  <si>
    <t>Valor del Proyecto</t>
  </si>
  <si>
    <t>Nombre del Proyecto</t>
  </si>
  <si>
    <t>Porcentaje Avance Vigencia</t>
  </si>
  <si>
    <t>Meta Programada Vigencia</t>
  </si>
  <si>
    <t>Tipo de Meta</t>
  </si>
  <si>
    <t>Indicador de Producto</t>
  </si>
  <si>
    <t>Cod. Indicador de Producto</t>
  </si>
  <si>
    <t>Meta de Producto</t>
  </si>
  <si>
    <t>Cod. de Producto</t>
  </si>
  <si>
    <t>Programa</t>
  </si>
  <si>
    <t>Cod. Programa</t>
  </si>
  <si>
    <t>Sector</t>
  </si>
  <si>
    <t>Linea Estratégica</t>
  </si>
  <si>
    <t xml:space="preserve"> Consecutivo PDM</t>
  </si>
  <si>
    <t>ODS</t>
  </si>
  <si>
    <t>RESPONSABLES</t>
  </si>
  <si>
    <t>RECURSOS EJECUTADOS</t>
  </si>
  <si>
    <t>RECURSOS PROGRAMADOS</t>
  </si>
  <si>
    <t>PROYECTOS DE INVERSION</t>
  </si>
  <si>
    <t>CUMPLIMIENTO DE LA META</t>
  </si>
  <si>
    <t>PDM 2024-2027</t>
  </si>
  <si>
    <t>VIGENCIA</t>
  </si>
  <si>
    <r>
      <t>Unidad de Medida</t>
    </r>
    <r>
      <rPr>
        <b/>
        <sz val="12"/>
        <color rgb="FF002060"/>
        <rFont val="Arial"/>
        <family val="2"/>
      </rPr>
      <t>2</t>
    </r>
  </si>
  <si>
    <t>LÍnea Base</t>
  </si>
  <si>
    <t>PLAN DE ACCION</t>
  </si>
  <si>
    <t>Código:  F-DPM-10100-238,37-060</t>
  </si>
  <si>
    <r>
      <t>Meta Programada Cuatrienio</t>
    </r>
    <r>
      <rPr>
        <b/>
        <sz val="12"/>
        <color rgb="FF002060"/>
        <rFont val="Arial"/>
        <family val="2"/>
      </rPr>
      <t>3</t>
    </r>
  </si>
  <si>
    <t>Código BPIN</t>
  </si>
  <si>
    <t>Total Recursos Obligados</t>
  </si>
  <si>
    <t>Total Recursos Pagados</t>
  </si>
  <si>
    <t>Recursos propios 2024</t>
  </si>
  <si>
    <t>SGP Educación 2024</t>
  </si>
  <si>
    <t>SGP Salud 2024</t>
  </si>
  <si>
    <t>SGP Deporte 2024</t>
  </si>
  <si>
    <t>SGP Cultura 2024</t>
  </si>
  <si>
    <t>SGP Libre inversión 2024</t>
  </si>
  <si>
    <t>SGP Libre destinación 2024</t>
  </si>
  <si>
    <t>SGP Alimentación escolar 2024</t>
  </si>
  <si>
    <t>SGP Municipios río Magdalena 2024</t>
  </si>
  <si>
    <t>SGP APSB 2024</t>
  </si>
  <si>
    <t>Crédito 2024</t>
  </si>
  <si>
    <t>Transferencias de capital - cofinanciación departamento 2024</t>
  </si>
  <si>
    <t>Transferencias de capital - cofinanciación nación 2024</t>
  </si>
  <si>
    <t>Otros 2024</t>
  </si>
  <si>
    <t>Total 2024</t>
  </si>
  <si>
    <r>
      <t>Recursos propios 2024</t>
    </r>
    <r>
      <rPr>
        <b/>
        <sz val="12"/>
        <color rgb="FF002060"/>
        <rFont val="Arial"/>
        <family val="2"/>
      </rPr>
      <t>2</t>
    </r>
  </si>
  <si>
    <r>
      <t>SGP Educación 2024</t>
    </r>
    <r>
      <rPr>
        <b/>
        <sz val="12"/>
        <color rgb="FF002060"/>
        <rFont val="Arial"/>
        <family val="2"/>
      </rPr>
      <t>3</t>
    </r>
  </si>
  <si>
    <r>
      <t>SGP Salud 2024</t>
    </r>
    <r>
      <rPr>
        <b/>
        <sz val="12"/>
        <color rgb="FF002060"/>
        <rFont val="Arial"/>
        <family val="2"/>
      </rPr>
      <t>4</t>
    </r>
  </si>
  <si>
    <r>
      <t>SGP Deporte 2024</t>
    </r>
    <r>
      <rPr>
        <b/>
        <sz val="12"/>
        <color rgb="FF002060"/>
        <rFont val="Arial"/>
        <family val="2"/>
      </rPr>
      <t>5</t>
    </r>
  </si>
  <si>
    <r>
      <t>SGP Cultura 2024</t>
    </r>
    <r>
      <rPr>
        <b/>
        <sz val="12"/>
        <color rgb="FF002060"/>
        <rFont val="Arial"/>
        <family val="2"/>
      </rPr>
      <t>6</t>
    </r>
  </si>
  <si>
    <r>
      <t>SGP Libre inversión 2024</t>
    </r>
    <r>
      <rPr>
        <b/>
        <sz val="12"/>
        <color rgb="FF002060"/>
        <rFont val="Arial"/>
        <family val="2"/>
      </rPr>
      <t>7</t>
    </r>
  </si>
  <si>
    <r>
      <t>SGP Libre destinación 2024</t>
    </r>
    <r>
      <rPr>
        <b/>
        <sz val="12"/>
        <color rgb="FF002060"/>
        <rFont val="Arial"/>
        <family val="2"/>
      </rPr>
      <t>8</t>
    </r>
  </si>
  <si>
    <r>
      <t>SGP Alimentación escolar 2024</t>
    </r>
    <r>
      <rPr>
        <b/>
        <sz val="12"/>
        <color rgb="FF002060"/>
        <rFont val="Arial"/>
        <family val="2"/>
      </rPr>
      <t>9</t>
    </r>
  </si>
  <si>
    <r>
      <t>SGP Municipios río Magdalena 2024</t>
    </r>
    <r>
      <rPr>
        <b/>
        <sz val="12"/>
        <color rgb="FF002060"/>
        <rFont val="Arial"/>
        <family val="2"/>
      </rPr>
      <t>10</t>
    </r>
  </si>
  <si>
    <r>
      <t>SGP APSB 2024</t>
    </r>
    <r>
      <rPr>
        <b/>
        <sz val="12"/>
        <color rgb="FF002060"/>
        <rFont val="Arial"/>
        <family val="2"/>
      </rPr>
      <t>11</t>
    </r>
  </si>
  <si>
    <r>
      <t>Crédito 2024</t>
    </r>
    <r>
      <rPr>
        <b/>
        <sz val="12"/>
        <color rgb="FF002060"/>
        <rFont val="Arial"/>
        <family val="2"/>
      </rPr>
      <t>12</t>
    </r>
  </si>
  <si>
    <r>
      <t>Transferencias de capital - cofinanciación departamento 2024</t>
    </r>
    <r>
      <rPr>
        <b/>
        <sz val="12"/>
        <color rgb="FF002060"/>
        <rFont val="Arial"/>
        <family val="2"/>
      </rPr>
      <t>13</t>
    </r>
  </si>
  <si>
    <r>
      <t>Transferencias de capital - cofinanciación nación 2024</t>
    </r>
    <r>
      <rPr>
        <b/>
        <sz val="12"/>
        <color rgb="FF002060"/>
        <rFont val="Arial"/>
        <family val="2"/>
      </rPr>
      <t>14</t>
    </r>
  </si>
  <si>
    <r>
      <t>Otros 2024</t>
    </r>
    <r>
      <rPr>
        <b/>
        <sz val="12"/>
        <color rgb="FF002060"/>
        <rFont val="Arial"/>
        <family val="2"/>
      </rPr>
      <t>15</t>
    </r>
  </si>
  <si>
    <t>Logro Vigencia</t>
  </si>
  <si>
    <t>Total Recursos Comprometido 2024</t>
  </si>
  <si>
    <t>Ejecución Recursos Pagados</t>
  </si>
  <si>
    <t>Ejecución Recursos Obligados</t>
  </si>
  <si>
    <t>Nivel de Gestión</t>
  </si>
  <si>
    <t>Ejecución Recursos Comprometidos</t>
  </si>
  <si>
    <t>EJECUCIÓN PRESUPUESTAL</t>
  </si>
  <si>
    <t>Total Recursos Gestionados2</t>
  </si>
  <si>
    <t>GESTIÓN DE RECURSOS</t>
  </si>
  <si>
    <t>Recursos propios</t>
  </si>
  <si>
    <t>SGP Educación</t>
  </si>
  <si>
    <t>SGP Salud</t>
  </si>
  <si>
    <t>SGP Deporte</t>
  </si>
  <si>
    <t>SGP Cultura</t>
  </si>
  <si>
    <t>SGP Libre inversión</t>
  </si>
  <si>
    <t>SGP Libre destinación</t>
  </si>
  <si>
    <t>SGP Alimentación escolar</t>
  </si>
  <si>
    <t>SGP APSB</t>
  </si>
  <si>
    <t>Crédito</t>
  </si>
  <si>
    <t>Transferencias de capital - cofinanciación departamento</t>
  </si>
  <si>
    <t>Transferencias de capital - cofinanciación nación</t>
  </si>
  <si>
    <t>Otros</t>
  </si>
  <si>
    <t>Recursos propios2</t>
  </si>
  <si>
    <t>SGP Educación2</t>
  </si>
  <si>
    <t>Porcentaje Avance VigenciaR</t>
  </si>
  <si>
    <t>Recursos del Balance</t>
  </si>
  <si>
    <t>Recursos del Balance2</t>
  </si>
  <si>
    <t>Territorio seguro que progresa</t>
  </si>
  <si>
    <t>Trabajo</t>
  </si>
  <si>
    <t>3602</t>
  </si>
  <si>
    <t>Generación y formalización del empleo (3602).</t>
  </si>
  <si>
    <t>3602027</t>
  </si>
  <si>
    <t>Realizar 3 estrategias de vinculación laboral compartida; de incentivos para la invesion nacional y extranjera en el sector productivo; y de beneficios para la formalización laboral</t>
  </si>
  <si>
    <t>3603</t>
  </si>
  <si>
    <t>Formacion para el trabajo (3603)</t>
  </si>
  <si>
    <t>3603019</t>
  </si>
  <si>
    <t>Realizar 15 Programas de formación para el trabajo</t>
  </si>
  <si>
    <t>Comercio, industria y turismo</t>
  </si>
  <si>
    <t>3502</t>
  </si>
  <si>
    <t>Productividad y competitividad de las empresas colombianas (3502)</t>
  </si>
  <si>
    <t>3502003</t>
  </si>
  <si>
    <t>Ejecutar un (1) Programa de gestión empresarial en unidades productivas y/o personas, mediante un ecosistema para el empleo y fortalecimiento empresarial.</t>
  </si>
  <si>
    <t>3502004</t>
  </si>
  <si>
    <t>Beneficiar a 8.000 Empresas con líneas especiales de crédito</t>
  </si>
  <si>
    <t>3605</t>
  </si>
  <si>
    <t>Fomento de la investigacion, desarrollo tecnologico e innovacion del sector trabajo (3605)</t>
  </si>
  <si>
    <t>3605017</t>
  </si>
  <si>
    <t>Fortalecer técnicamente un (1) prestador del Servicio Público de Empleo y fomento empresarial</t>
  </si>
  <si>
    <t>3502010</t>
  </si>
  <si>
    <t>Cofinanciar 8 proyectos para agregar valor a los productos y/o mejorar los canales de comercialización, asi como para el Desarrollo de cadenas productivas</t>
  </si>
  <si>
    <t>3502008</t>
  </si>
  <si>
    <t>Asistir 2 proyectos de alto impacto para el fortalecimiento y desarrollo de cadenas productiva</t>
  </si>
  <si>
    <t>3502116</t>
  </si>
  <si>
    <t>Realizar 20 asistencias técnicas para el fortalecimiento de las unidades productivas de Economia Popular.</t>
  </si>
  <si>
    <t>Productividad y competitividad de las empresas colombianas (3502).</t>
  </si>
  <si>
    <t>3502014</t>
  </si>
  <si>
    <t>Implementar una (1) Ventanilla Única Empresarial "Centro Integrado de Servicios al Empresario</t>
  </si>
  <si>
    <t>APOYO PARA LA FORMALIZACIÓN LABORAL EN EL MUNICIPIO DE   BUCARAMANGA</t>
  </si>
  <si>
    <t xml:space="preserve">17 Comunas y 03 Corregimientos </t>
  </si>
  <si>
    <t xml:space="preserve">FORTALECIMIENTO DE COMPETENCIAS Y HABILIDADES PARA EL TRABAJO EN EL MUNICIPIO DE BUCARAMANGA </t>
  </si>
  <si>
    <t>2024680010185</t>
  </si>
  <si>
    <t>MEJORAMIENTO DE PRODUCTIVIDAD Y COMPETITIVIDAD DE UNIDADES PRODUCTIVAS DEL MUNICIPIO DE BUCARAMANGA.</t>
  </si>
  <si>
    <t xml:space="preserve">FORTALECIMIENTO A LA INVESTIGACIÓN, INNOVACIÓN Y EL DESARROLLO TECNOLÓGICO EN EL SECTOR TRABAJO EN BUCARAMANGA </t>
  </si>
  <si>
    <t>Contratación de personal, que brindan asistencia técnica  para el fortalecimiento de los prestadores autorizados del servicio público de empleo y fomento empresarial en el municipio de bucaramanga</t>
  </si>
  <si>
    <t xml:space="preserve">Ruta de Formalización Empresarial </t>
  </si>
  <si>
    <t>IMEBU</t>
  </si>
  <si>
    <t>JUAN CAMILO BELTRAN DOMINGUEZ</t>
  </si>
  <si>
    <t>8, 9</t>
  </si>
  <si>
    <t>8, 11</t>
  </si>
  <si>
    <t>Estrategias realizadas (360202700)</t>
  </si>
  <si>
    <t>Número</t>
  </si>
  <si>
    <t>Programas realizados (360301900)</t>
  </si>
  <si>
    <t>Programas de gestión empresarial ejecutados en unidades productivas (350200300)</t>
  </si>
  <si>
    <t>Empresas beneficiadas (350200400)</t>
  </si>
  <si>
    <t>Prestadores del Servicio Público de Empleo fortalecidos técnicamente (360501700)</t>
  </si>
  <si>
    <t>3605007</t>
  </si>
  <si>
    <t>Cofinanciar 2 proyectos de innovación y desarrollo tecnológico mediante alianzas</t>
  </si>
  <si>
    <t>Proyectos de innovación y desarrollo tecnológico cofinanciados (360500700)</t>
  </si>
  <si>
    <t>Proyectos cofinanciados para agregar valor a los productos y/o mejorar los canales de comercialización (350201000)</t>
  </si>
  <si>
    <t>Proyectos de alto impacto asistidos para el fortalecimiento de cadenas productivas (350200800)</t>
  </si>
  <si>
    <t>Asistencias técnicas realizadas (350211600)</t>
  </si>
  <si>
    <t>Implementación de la Ventanilla Única Empresarial (350201400)</t>
  </si>
  <si>
    <t>Porcentaje</t>
  </si>
  <si>
    <t>3502012</t>
  </si>
  <si>
    <t>Implementar un proyecto para la modernización y fomento de la innovación empresarial, la inclusión financiera y la participación ciudadana en la economía popular a través de una herramienta digital, dirigido a la situación de informalidad económica o laboral y sin historial financiero</t>
  </si>
  <si>
    <t>Proyectos de innovación cofinanciados (350201200).</t>
  </si>
  <si>
    <t>No Acumulativa</t>
  </si>
  <si>
    <t>Acumulativa</t>
  </si>
  <si>
    <t>Versión:3.0</t>
  </si>
  <si>
    <t>Fecha aprobación: Abril 10 de 2025</t>
  </si>
  <si>
    <t>Página: 1 de 2</t>
  </si>
  <si>
    <t>Página: 2 de 2</t>
  </si>
  <si>
    <t>Diferencia Proyectos / Metas</t>
  </si>
  <si>
    <t xml:space="preserve">1. Estrategia Empleo Seguro: 
Dos ferias  de Empleo Seguro, realizada en el centro de convenciones Neomundo, 13 de marzo de 2025 y el 29 de julio de 2025 
 Esta feria se consolidó como el espacio de empleabilidad más importante de la región, logrando una amplia participación tanto del sector empresarial como de la ciudadanía.
2. Estrategia de Promoción para la atracción de inversión y avance den la Implementación del Plan de Incentivos 
3. Campaña Digital de Difusión y Sensibilización #Empleosquetransforman en Bucaramanga </t>
  </si>
  <si>
    <t>SE SUSCRIBIÓ CONVENIO CON LA UNIVERSITARIA DEL CHICAMOCHA CUYO OBJETO ES "AUNAR ESFUERZOS ADMINISTRATIVOS, TECNICOS Y FINANCIEROS PARA EL DESARROLLO DE FORMACIONES NO FORMALES PARA FORTALECER LAS COMPENTENCIAS Y HABILIDADES TECNICAS Y DE GESTION EN SECTORES CLAVE DE LA ECONOMIA LOCAL Y REGIONAL, EN EL MARCO DEL PROYECTO: FORTALECIMIENTO DE COMPETENCIAS Y HABILIDADES PARA EL TRABAJO EN EL MUNICIPIO DE BUCARAMANGA." CO1. PCCNTR.7712517. DURACION CINCO (5) MESES,
Detalles del Convenio
a.Duración de los programas: 48 horas
b.Programas de Formación: 14
c.Cantidad de participantes por grupo: 25
d.Cupos disponibles en total: 350</t>
  </si>
  <si>
    <t xml:space="preserve">350 personas beneficiadas </t>
  </si>
  <si>
    <t xml:space="preserve">Se registraron 1.738 personas en total durante el semestre.
Hubo un incremento en el segundo trimestre (919 personas) frente al primero (819 personas), lo que representa una mejora del 12,2%.
</t>
  </si>
  <si>
    <r>
      <t xml:space="preserve">
</t>
    </r>
    <r>
      <rPr>
        <b/>
        <sz val="12"/>
        <rFont val="Arial"/>
        <family val="2"/>
      </rPr>
      <t>Maketplace:</t>
    </r>
    <r>
      <rPr>
        <sz val="12"/>
        <rFont val="Arial"/>
        <family val="2"/>
      </rPr>
      <t xml:space="preserve"> 934 Emprendedores atendidos y capacitados</t>
    </r>
  </si>
  <si>
    <r>
      <rPr>
        <b/>
        <sz val="12"/>
        <rFont val="Arial"/>
        <family val="2"/>
      </rPr>
      <t>1. CDE:</t>
    </r>
    <r>
      <rPr>
        <sz val="12"/>
        <rFont val="Arial"/>
        <family val="2"/>
      </rPr>
      <t xml:space="preserve"> Convenio suscrito entre el Instituto Municipal de Empleo y Fomento Empresarial IMEBU y la Cámara de Comercio de Bucaramanga CCB con el objeto contractual: 
“AUNAR ESFUERZOS TECNICOS, OPERATIVOS, ECONOMICOS Y ADMINISTRATIVOS PARA OPERAR ADMIINISTRATIVAMENTE EL CENTRO DE DESARROLLO EMPRESARIAL CDE, UBICADO EN EL BARRIO CAFE MADRID Y ACOMPAÑAR TECNICAMENTE LA IMPLEMENTACION DE LA RUTA DE FORTALECIMIENTO EMPRESARIAL DEL CDE, A PARTIR DE LO ESTABLECIDO EN EL MODELO DE LA OPERACION VIGENTE.”
</t>
    </r>
    <r>
      <rPr>
        <b/>
        <sz val="12"/>
        <rFont val="Arial"/>
        <family val="2"/>
      </rPr>
      <t xml:space="preserve">2. MARKET PLACE </t>
    </r>
    <r>
      <rPr>
        <sz val="12"/>
        <rFont val="Arial"/>
        <family val="2"/>
      </rPr>
      <t xml:space="preserve">
934 Emprendedores atendidos y capacitados
128 productos cargados en la plataforma en este semestre
2.520 productos totales cargados en la plataforma desde el inicio de la plataforma (vigencia 2022)
1.324 usuarios dentro de la plataforma.
10 Jornadas de Fotoproducto (76 participantes)
8 Talleres de marketing digital (294 participantes)
</t>
    </r>
    <r>
      <rPr>
        <b/>
        <sz val="12"/>
        <rFont val="Arial"/>
        <family val="2"/>
      </rPr>
      <t xml:space="preserve">3. EVENTOS </t>
    </r>
    <r>
      <rPr>
        <sz val="12"/>
        <rFont val="Arial"/>
        <family val="2"/>
      </rPr>
      <t xml:space="preserve">
Feria Mía
Bucarasanta
Día del Emprendedor 
Camacol Vede </t>
    </r>
  </si>
  <si>
    <t xml:space="preserve">Con corte 31 de julio  de 2025, se han beneficiado 1105 unidades productivas. </t>
  </si>
  <si>
    <t>Se registraron 1.738 personas en total durante el semestre.
Hubo un incremento en el segundo trimestre (919 personas) frente al primero (819 personas), lo que representa una mejora del 12,2%.</t>
  </si>
  <si>
    <t>Convenio con la Cámara de Comercio, orientado al fortalecimiento del ecosistema de emprendimiento e innovación en Santander, a través del programa ‘Centro de Reindustrialización ZASCA Tecnologías Bucaramanga’</t>
  </si>
  <si>
    <t xml:space="preserve">
En el segundo trimestre 2025, se suscribió Convenio de Asociación No 007 de 2025 entre el Instituto Municipal de Empleo y Fomento Empresarial del Municipio de Bucaramanga IMEBU y Asociación Colombiana de Industriales del Calzado del Cuero y sus manufacturas- ACICAM, con el fin de apoyar el Fortalecimiento Empresarial de 76 empresas del Calzado del Municipio de Bucaramanga Santander a través de la participación en la 50° INTERNATIONAL FOOTWEAR AND LEATHER SHOW – EXHIBICIÓN INTERNACIONAL DEL CUERO E INSUMOS, MAQUINARIA Y TECNOLOGÍA IFLS la cual se desarrollará del 01 al 04 de julio de 2025. 
</t>
  </si>
  <si>
    <t>76 empresas del Calzado del Municipio de Bucaramanga</t>
  </si>
  <si>
    <t xml:space="preserve">Contratación del Equipo Interdisciplinario encargado de llevar acabo las acciones tendientes a la asistencia de proyectos de alto impacto para el fortalecimiento y desarrollo de cadenas productiva.
Se suscribió Convenio de Asociación No 005 de 2025 entre el Instituto Municipal de Empleo y Fomento Empresarial de Bucaramanga y la Universidad Santo Tomás – Seccional Bucaramanga cuyo objeto es: “AUNAR ESFUERZOS PARA APOYAR EL FORTALECIMIENTO DEL SECTOR CALZADO Y MARROQUINERO BENEFICIANDO A MICROS, PEQUEÑAS Y MEDIANAS EMPRESAS DE LA CIUDAD DE BUCARAMANGA, EN EL MARCO DEL PROYECTO: MEJORAMIENTO DE PRODUCTIVIDAD Y COMPETITIVIDAD DE UNIDADES PRODUCTIVAS DEL MUNICIPIO DE BUCARAMANGA”
En el primer trimestre 2025, se suscribió Convenio de Asociación No 001 de 2025 entre el Instituto Municipal de Empleo y Fomento Empresarial del Municipio de Bucaramanga IMEBU y Asociación Colombiana de Industriales del Calzado del Cuero y sus manufacturas- ACICAM, con el fin de apoyar el Fortalecimiento Empresarial de 90 empresas del Calzado del Municipio de Bucaramanga Santander a través de la participación en la 49° INTERNATIONAL FOOTWEAR AND LEATHER SHOW - IFLS CORFERIAS, BOGOTÁ DEL 04 AL 07 DE FEBRERO DE 2025, la cual les permitió  dar a conocer sus productos y de esta manera mejorar su productividad y competitividad. </t>
  </si>
  <si>
    <t>90 empresas del Calzado del Municipio de Bucaramanga
55 Empresas del Municipio de Bucaramanga, pertenecientes al clúster del calzado y marroquinería</t>
  </si>
  <si>
    <t xml:space="preserve">372 Empresarios de Micronegocios </t>
  </si>
  <si>
    <t xml:space="preserve">Se suscribió Convenio de Asociación CA-004-2025, cuyo objeto es “AUNAR ESFUERZOS TÉCNICOS, ADMINISTRATIVOS Y FINANCIEROS PARA EL FORTALECER LAS HABILIDADES Y COMPETENCIAS DE LOS EMPRESARIOS DE MICRONEGOCIOS DE LOS DIVERSOS SECTORES DE LA ECONOMÍA POPULAR, PROMOVIENDO ASÍ LA INCLUSIÓN ECONÓMICA Y EL FORTALECIMIENTO DEL TEJIDO EMPRESARIAL, EN EL MARCO DEL PROYECTO: MEJORAMIENTO DE PRODUCTIVIDAD Y COMPETITIVIDAD DE UNIDADES PRODUCTIVAS DEL MUNICIPIO DE BUCARAMANGA.”, con el propósito de fortalecer 372 Empresarios de Micronegocios de los diferentes sectores de la Economía Popular, en los siguientes Programas de Formación: 
a.	Curso de Formación en Peluquería Canina 
b.	Curso de Formación para cuidadores de mascotas
c.	Curso de Formación para jardineros 
d.	Curso de Empaque de regalos, decoraciones y globoflexia
e.	Curso en arreglo y decoración de uñas básico
f.	Curso de maquillaje integral 
g.	Curso de Formación en corte de cabello 
h.	Curso de Coctelería 
i.	Curso de Fotografía y Publicitaria Comercial </t>
  </si>
  <si>
    <t>Contratación de  Profesional para el desarrollo, implementación y pruebas de software, para Marketplace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</si>
</sst>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8">
    <numFmt numFmtId="44" formatCode="_-&quot;$&quot;* #,##0.00_-;\-&quot;$&quot;* #,##0.00_-;_-&quot;$&quot;* &quot;-&quot;??_-;_-@_-"/>
    <numFmt numFmtId="164" formatCode="&quot;$&quot;\ #,##0;[Red]\-&quot;$&quot;\ #,##0"/>
    <numFmt numFmtId="165" formatCode="&quot;$&quot;\ #,##0.00;[Red]\-&quot;$&quot;\ #,##0.00"/>
    <numFmt numFmtId="166" formatCode="_-&quot;$&quot;\ * #,##0.00_-;\-&quot;$&quot;\ * #,##0.00_-;_-&quot;$&quot;\ * &quot;-&quot;??_-;_-@_-"/>
    <numFmt numFmtId="167" formatCode="_(&quot;$&quot;* #,##0.00_);_(&quot;$&quot;* \(#,##0.00\);_(&quot;$&quot;* &quot;-&quot;??_);_(@_)"/>
    <numFmt numFmtId="168" formatCode="_-&quot;$&quot;\ * #,##0.00_-;\-&quot;$&quot;\ * #,##0.00_-;_-&quot;$&quot;\ * &quot;-&quot;??_-;_-@"/>
    <numFmt numFmtId="169" formatCode="_-[$$-240A]\ * #,##0.00_-;\-[$$-240A]\ * #,##0.00_-;_-[$$-240A]\ * &quot;-&quot;??_-;_-@"/>
    <numFmt numFmtId="170" formatCode="&quot;$&quot;\ #,##0.00"/>
  </numFmts>
  <fonts count="22" x14ac:knownFonts="1">
    <font>
      <sz val="11"/>
      <color theme="1"/>
      <name val="Aptos Narrow"/>
      <family val="2"/>
      <scheme val="minor"/>
    </font>
    <font>
      <b/>
      <sz val="11"/>
      <color theme="1"/>
      <name val="Aptos Narrow"/>
      <family val="2"/>
      <scheme val="minor"/>
    </font>
    <font>
      <b/>
      <sz val="11"/>
      <color theme="1"/>
      <name val="Arial"/>
      <family val="2"/>
    </font>
    <font>
      <sz val="11"/>
      <color theme="1"/>
      <name val="Arial"/>
      <family val="2"/>
    </font>
    <font>
      <b/>
      <sz val="22"/>
      <color theme="1"/>
      <name val="Aptos Narrow"/>
      <family val="2"/>
      <scheme val="minor"/>
    </font>
    <font>
      <b/>
      <sz val="12"/>
      <color theme="0"/>
      <name val="Arial"/>
      <family val="2"/>
    </font>
    <font>
      <b/>
      <sz val="12"/>
      <color theme="1"/>
      <name val="Arial"/>
      <family val="2"/>
    </font>
    <font>
      <b/>
      <sz val="12"/>
      <color rgb="FF002060"/>
      <name val="Arial"/>
      <family val="2"/>
    </font>
    <font>
      <sz val="12"/>
      <color theme="1"/>
      <name val="Arial"/>
      <family val="2"/>
    </font>
    <font>
      <sz val="8"/>
      <name val="Aptos Narrow"/>
      <family val="2"/>
      <scheme val="minor"/>
    </font>
    <font>
      <sz val="9"/>
      <color indexed="81"/>
      <name val="Tahoma"/>
      <family val="2"/>
    </font>
    <font>
      <b/>
      <sz val="9"/>
      <color indexed="81"/>
      <name val="Tahoma"/>
      <family val="2"/>
    </font>
    <font>
      <sz val="11"/>
      <color theme="1"/>
      <name val="Aptos Narrow"/>
      <family val="2"/>
      <scheme val="minor"/>
    </font>
    <font>
      <sz val="11"/>
      <name val="Arial"/>
      <family val="2"/>
    </font>
    <font>
      <sz val="11"/>
      <color rgb="FFFF0000"/>
      <name val="Aptos Narrow"/>
      <family val="2"/>
      <scheme val="minor"/>
    </font>
    <font>
      <b/>
      <sz val="11"/>
      <name val="Arial"/>
      <family val="2"/>
    </font>
    <font>
      <sz val="14"/>
      <name val="Arial"/>
      <family val="2"/>
    </font>
    <font>
      <sz val="12"/>
      <name val="Arial"/>
      <family val="2"/>
    </font>
    <font>
      <b/>
      <sz val="14"/>
      <color theme="1"/>
      <name val="Arial"/>
      <family val="2"/>
    </font>
    <font>
      <sz val="11"/>
      <color theme="1"/>
      <name val="Arial"/>
      <family val="2"/>
    </font>
    <font>
      <b/>
      <sz val="11"/>
      <color rgb="FFFF0000"/>
      <name val="Arial"/>
      <family val="2"/>
    </font>
    <font>
      <b/>
      <sz val="12"/>
      <name val="Arial"/>
      <family val="2"/>
    </font>
  </fonts>
  <fills count="5">
    <fill>
      <patternFill patternType="none"/>
    </fill>
    <fill>
      <patternFill patternType="gray125"/>
    </fill>
    <fill>
      <patternFill patternType="solid">
        <fgColor rgb="FF002060"/>
        <bgColor indexed="64"/>
      </patternFill>
    </fill>
    <fill>
      <patternFill patternType="solid">
        <fgColor theme="9" tint="0.39997558519241921"/>
        <bgColor indexed="64"/>
      </patternFill>
    </fill>
    <fill>
      <patternFill patternType="solid">
        <fgColor rgb="FFFFFF00"/>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style="medium">
        <color indexed="64"/>
      </bottom>
      <diagonal/>
    </border>
    <border>
      <left style="thin">
        <color indexed="64"/>
      </left>
      <right/>
      <top/>
      <bottom/>
      <diagonal/>
    </border>
    <border>
      <left/>
      <right style="medium">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medium">
        <color indexed="64"/>
      </left>
      <right style="medium">
        <color indexed="64"/>
      </right>
      <top style="medium">
        <color indexed="64"/>
      </top>
      <bottom/>
      <diagonal/>
    </border>
    <border>
      <left style="thin">
        <color indexed="64"/>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top style="thin">
        <color indexed="64"/>
      </top>
      <bottom style="medium">
        <color indexed="64"/>
      </bottom>
      <diagonal/>
    </border>
    <border>
      <left style="medium">
        <color indexed="64"/>
      </left>
      <right style="medium">
        <color indexed="64"/>
      </right>
      <top/>
      <bottom/>
      <diagonal/>
    </border>
    <border>
      <left/>
      <right style="medium">
        <color indexed="64"/>
      </right>
      <top style="medium">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thin">
        <color indexed="64"/>
      </left>
      <right style="thin">
        <color indexed="64"/>
      </right>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double">
        <color indexed="64"/>
      </right>
      <top style="double">
        <color indexed="64"/>
      </top>
      <bottom style="thin">
        <color indexed="64"/>
      </bottom>
      <diagonal/>
    </border>
    <border>
      <left style="double">
        <color indexed="64"/>
      </left>
      <right style="thin">
        <color indexed="64"/>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double">
        <color indexed="64"/>
      </right>
      <top style="thin">
        <color indexed="64"/>
      </top>
      <bottom style="double">
        <color indexed="64"/>
      </bottom>
      <diagonal/>
    </border>
  </borders>
  <cellStyleXfs count="3">
    <xf numFmtId="0" fontId="0" fillId="0" borderId="0"/>
    <xf numFmtId="9" fontId="12" fillId="0" borderId="0" applyFont="0" applyFill="0" applyBorder="0" applyAlignment="0" applyProtection="0"/>
    <xf numFmtId="166" fontId="12" fillId="0" borderId="0" applyFont="0" applyFill="0" applyBorder="0" applyAlignment="0" applyProtection="0"/>
  </cellStyleXfs>
  <cellXfs count="188">
    <xf numFmtId="0" fontId="0" fillId="0" borderId="0" xfId="0"/>
    <xf numFmtId="0" fontId="1" fillId="0" borderId="0" xfId="0" applyFont="1" applyAlignment="1">
      <alignment horizontal="center" vertical="center"/>
    </xf>
    <xf numFmtId="0" fontId="1" fillId="0" borderId="0" xfId="0" applyFont="1" applyAlignment="1">
      <alignment horizontal="center" vertical="center" wrapText="1"/>
    </xf>
    <xf numFmtId="0" fontId="5" fillId="2" borderId="5" xfId="0" applyFont="1" applyFill="1" applyBorder="1" applyAlignment="1">
      <alignment horizontal="center" vertical="center" wrapText="1"/>
    </xf>
    <xf numFmtId="0" fontId="2" fillId="0" borderId="0" xfId="0" applyFont="1" applyAlignment="1">
      <alignment horizontal="center" vertical="center"/>
    </xf>
    <xf numFmtId="10" fontId="3" fillId="0" borderId="0" xfId="0" applyNumberFormat="1" applyFont="1" applyAlignment="1">
      <alignment horizontal="center" vertical="center"/>
    </xf>
    <xf numFmtId="0" fontId="4" fillId="0" borderId="0" xfId="0" applyFont="1" applyAlignment="1">
      <alignment vertical="center" wrapText="1"/>
    </xf>
    <xf numFmtId="0" fontId="4" fillId="0" borderId="0" xfId="0" applyFont="1" applyAlignment="1">
      <alignment vertical="center"/>
    </xf>
    <xf numFmtId="0" fontId="6" fillId="0" borderId="2" xfId="0" applyFont="1" applyBorder="1"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xf>
    <xf numFmtId="0" fontId="2" fillId="0" borderId="7" xfId="0" applyFont="1" applyBorder="1" applyAlignment="1">
      <alignment horizontal="center" vertical="center"/>
    </xf>
    <xf numFmtId="0" fontId="2" fillId="0" borderId="0" xfId="0" applyFont="1" applyAlignment="1">
      <alignment vertical="center"/>
    </xf>
    <xf numFmtId="0" fontId="2" fillId="0" borderId="7" xfId="0" applyFont="1" applyBorder="1" applyAlignment="1">
      <alignment vertical="center"/>
    </xf>
    <xf numFmtId="0" fontId="1" fillId="2" borderId="18" xfId="0" applyFont="1" applyFill="1" applyBorder="1" applyAlignment="1">
      <alignment horizontal="center" vertical="center" wrapText="1"/>
    </xf>
    <xf numFmtId="166" fontId="13" fillId="0" borderId="1" xfId="0" applyNumberFormat="1" applyFont="1" applyBorder="1" applyAlignment="1" applyProtection="1">
      <alignment horizontal="center" vertical="center"/>
      <protection locked="0"/>
    </xf>
    <xf numFmtId="0" fontId="14" fillId="0" borderId="0" xfId="0" applyFont="1" applyAlignment="1">
      <alignment horizontal="center" vertical="center"/>
    </xf>
    <xf numFmtId="166" fontId="13" fillId="0" borderId="1" xfId="0" applyNumberFormat="1" applyFont="1" applyBorder="1" applyAlignment="1" applyProtection="1">
      <alignment horizontal="center" vertical="center" wrapText="1"/>
      <protection locked="0"/>
    </xf>
    <xf numFmtId="9" fontId="13" fillId="0" borderId="1" xfId="1" applyFont="1" applyBorder="1" applyAlignment="1" applyProtection="1">
      <alignment horizontal="center" vertical="center" wrapText="1"/>
      <protection locked="0"/>
    </xf>
    <xf numFmtId="9" fontId="13" fillId="0" borderId="1" xfId="1" applyFont="1" applyBorder="1" applyAlignment="1" applyProtection="1">
      <alignment horizontal="center" vertical="center"/>
      <protection locked="0"/>
    </xf>
    <xf numFmtId="9" fontId="13" fillId="0" borderId="20" xfId="1" applyFont="1" applyFill="1" applyBorder="1" applyAlignment="1" applyProtection="1">
      <alignment horizontal="center" vertical="center"/>
      <protection locked="0"/>
    </xf>
    <xf numFmtId="9" fontId="13" fillId="0" borderId="20" xfId="1" applyFont="1" applyBorder="1" applyAlignment="1" applyProtection="1">
      <alignment horizontal="center" vertical="center" wrapText="1"/>
      <protection locked="0"/>
    </xf>
    <xf numFmtId="9" fontId="13" fillId="0" borderId="21" xfId="1" applyFont="1" applyBorder="1" applyAlignment="1" applyProtection="1">
      <alignment horizontal="center" vertical="center" wrapText="1"/>
      <protection locked="0"/>
    </xf>
    <xf numFmtId="166" fontId="13" fillId="0" borderId="21" xfId="0" applyNumberFormat="1" applyFont="1" applyBorder="1" applyAlignment="1" applyProtection="1">
      <alignment horizontal="center" vertical="center" wrapText="1"/>
      <protection locked="0"/>
    </xf>
    <xf numFmtId="0" fontId="5" fillId="2" borderId="17" xfId="0" applyFont="1" applyFill="1" applyBorder="1" applyAlignment="1">
      <alignment horizontal="center" vertical="center" wrapText="1"/>
    </xf>
    <xf numFmtId="168" fontId="13" fillId="0" borderId="1" xfId="0" applyNumberFormat="1" applyFont="1" applyBorder="1" applyAlignment="1" applyProtection="1">
      <alignment horizontal="center" vertical="center" wrapText="1"/>
      <protection locked="0"/>
    </xf>
    <xf numFmtId="168" fontId="13" fillId="0" borderId="20" xfId="0" applyNumberFormat="1" applyFont="1" applyBorder="1" applyAlignment="1" applyProtection="1">
      <alignment horizontal="center" vertical="center"/>
      <protection locked="0"/>
    </xf>
    <xf numFmtId="168" fontId="13" fillId="0" borderId="1" xfId="0" applyNumberFormat="1" applyFont="1" applyBorder="1" applyAlignment="1" applyProtection="1">
      <alignment horizontal="center" vertical="center"/>
      <protection locked="0"/>
    </xf>
    <xf numFmtId="0" fontId="13" fillId="0" borderId="22" xfId="0" applyFont="1" applyBorder="1" applyAlignment="1">
      <alignment horizontal="center" vertical="center"/>
    </xf>
    <xf numFmtId="165" fontId="13" fillId="0" borderId="1" xfId="0" applyNumberFormat="1" applyFont="1" applyBorder="1" applyAlignment="1" applyProtection="1">
      <alignment horizontal="center" vertical="center"/>
      <protection locked="0"/>
    </xf>
    <xf numFmtId="166" fontId="13" fillId="0" borderId="21" xfId="0" applyNumberFormat="1" applyFont="1" applyBorder="1" applyAlignment="1" applyProtection="1">
      <alignment horizontal="center" vertical="center"/>
      <protection locked="0"/>
    </xf>
    <xf numFmtId="164" fontId="13" fillId="0" borderId="1" xfId="0" applyNumberFormat="1" applyFont="1" applyBorder="1" applyAlignment="1" applyProtection="1">
      <alignment horizontal="center" vertical="center"/>
      <protection locked="0"/>
    </xf>
    <xf numFmtId="164" fontId="13" fillId="0" borderId="1" xfId="0" applyNumberFormat="1" applyFont="1" applyBorder="1" applyAlignment="1" applyProtection="1">
      <alignment horizontal="center" vertical="center" wrapText="1"/>
      <protection locked="0"/>
    </xf>
    <xf numFmtId="168" fontId="13" fillId="0" borderId="20" xfId="0" applyNumberFormat="1" applyFont="1" applyBorder="1" applyAlignment="1" applyProtection="1">
      <alignment horizontal="center" vertical="center" wrapText="1"/>
      <protection locked="0"/>
    </xf>
    <xf numFmtId="0" fontId="13" fillId="0" borderId="23" xfId="0" applyFont="1" applyBorder="1" applyAlignment="1">
      <alignment horizontal="center" vertical="center"/>
    </xf>
    <xf numFmtId="0" fontId="13" fillId="0" borderId="1" xfId="0" applyFont="1" applyBorder="1" applyAlignment="1">
      <alignment horizontal="center" vertical="center" wrapText="1"/>
    </xf>
    <xf numFmtId="0" fontId="13" fillId="0" borderId="1" xfId="0" applyFont="1" applyBorder="1" applyAlignment="1">
      <alignment horizontal="center" vertical="center"/>
    </xf>
    <xf numFmtId="0" fontId="2" fillId="0" borderId="0" xfId="0" applyFont="1" applyAlignment="1">
      <alignment horizontal="center" vertical="center" wrapText="1"/>
    </xf>
    <xf numFmtId="0" fontId="2" fillId="0" borderId="0" xfId="0" applyFont="1" applyAlignment="1">
      <alignment vertical="center" wrapText="1"/>
    </xf>
    <xf numFmtId="9" fontId="13" fillId="0" borderId="1" xfId="1" applyFont="1" applyFill="1" applyBorder="1" applyAlignment="1" applyProtection="1">
      <alignment horizontal="center" vertical="center"/>
      <protection locked="0"/>
    </xf>
    <xf numFmtId="9" fontId="13" fillId="0" borderId="21" xfId="1" applyFont="1" applyFill="1" applyBorder="1" applyAlignment="1" applyProtection="1">
      <alignment horizontal="center" vertical="center"/>
      <protection locked="0"/>
    </xf>
    <xf numFmtId="9" fontId="2" fillId="0" borderId="0" xfId="1" applyFont="1" applyAlignment="1">
      <alignment horizontal="center" vertical="center"/>
    </xf>
    <xf numFmtId="9" fontId="4" fillId="0" borderId="0" xfId="1" applyFont="1" applyAlignment="1">
      <alignment vertical="center" wrapText="1"/>
    </xf>
    <xf numFmtId="0" fontId="13" fillId="0" borderId="20" xfId="0" applyFont="1" applyBorder="1" applyAlignment="1">
      <alignment horizontal="center" vertical="center"/>
    </xf>
    <xf numFmtId="0" fontId="13" fillId="0" borderId="21" xfId="0" applyFont="1" applyBorder="1" applyAlignment="1">
      <alignment horizontal="center" vertical="center"/>
    </xf>
    <xf numFmtId="0" fontId="13" fillId="0" borderId="20" xfId="0" applyFont="1" applyBorder="1" applyAlignment="1" applyProtection="1">
      <alignment horizontal="center" vertical="center"/>
      <protection locked="0"/>
    </xf>
    <xf numFmtId="9" fontId="13" fillId="0" borderId="1" xfId="1" applyFont="1" applyBorder="1" applyAlignment="1">
      <alignment horizontal="center" vertical="center"/>
    </xf>
    <xf numFmtId="0" fontId="13" fillId="0" borderId="20" xfId="0" applyFont="1" applyBorder="1" applyAlignment="1">
      <alignment horizontal="center" vertical="center" wrapText="1"/>
    </xf>
    <xf numFmtId="0" fontId="13" fillId="0" borderId="21" xfId="0" applyFont="1" applyBorder="1" applyAlignment="1">
      <alignment horizontal="center" vertical="center" wrapText="1"/>
    </xf>
    <xf numFmtId="0" fontId="13" fillId="0" borderId="22" xfId="0" applyFont="1" applyBorder="1" applyAlignment="1">
      <alignment horizontal="center" vertical="center" wrapText="1"/>
    </xf>
    <xf numFmtId="9" fontId="13" fillId="0" borderId="1" xfId="1" applyFont="1" applyFill="1" applyBorder="1" applyAlignment="1">
      <alignment horizontal="center" vertical="center"/>
    </xf>
    <xf numFmtId="0" fontId="13" fillId="0" borderId="20" xfId="0" applyFont="1" applyBorder="1" applyAlignment="1" applyProtection="1">
      <alignment horizontal="center" vertical="center" wrapText="1"/>
      <protection locked="0"/>
    </xf>
    <xf numFmtId="9" fontId="13" fillId="0" borderId="1" xfId="1" applyFont="1" applyBorder="1" applyAlignment="1">
      <alignment horizontal="center" vertical="center" wrapText="1"/>
    </xf>
    <xf numFmtId="0" fontId="5" fillId="2" borderId="18" xfId="0" applyFont="1" applyFill="1" applyBorder="1" applyAlignment="1">
      <alignment horizontal="center" vertical="center" wrapText="1"/>
    </xf>
    <xf numFmtId="9" fontId="5" fillId="2" borderId="18" xfId="1" applyFont="1" applyFill="1" applyBorder="1" applyAlignment="1">
      <alignment horizontal="center" vertical="center" wrapText="1"/>
    </xf>
    <xf numFmtId="0" fontId="5" fillId="2" borderId="26" xfId="0" applyFont="1" applyFill="1" applyBorder="1" applyAlignment="1">
      <alignment horizontal="center" vertical="center" wrapText="1"/>
    </xf>
    <xf numFmtId="9" fontId="13" fillId="3" borderId="1" xfId="1" applyFont="1" applyFill="1" applyBorder="1" applyAlignment="1">
      <alignment horizontal="center" vertical="center" wrapText="1"/>
    </xf>
    <xf numFmtId="0" fontId="5" fillId="2" borderId="27" xfId="0" applyFont="1" applyFill="1" applyBorder="1" applyAlignment="1">
      <alignment horizontal="center" vertical="center" wrapText="1"/>
    </xf>
    <xf numFmtId="9" fontId="13" fillId="3" borderId="21" xfId="1" applyFont="1" applyFill="1" applyBorder="1" applyAlignment="1">
      <alignment horizontal="center" vertical="center" wrapText="1"/>
    </xf>
    <xf numFmtId="9" fontId="13" fillId="0" borderId="21" xfId="1" applyFont="1" applyBorder="1" applyAlignment="1">
      <alignment horizontal="center" vertical="center"/>
    </xf>
    <xf numFmtId="9" fontId="13" fillId="0" borderId="21" xfId="1" applyFont="1" applyFill="1" applyBorder="1" applyAlignment="1">
      <alignment horizontal="center" vertical="center"/>
    </xf>
    <xf numFmtId="9" fontId="13" fillId="0" borderId="21" xfId="1" applyFont="1" applyBorder="1" applyAlignment="1">
      <alignment horizontal="center" vertical="center" wrapText="1"/>
    </xf>
    <xf numFmtId="166" fontId="15" fillId="0" borderId="21" xfId="0" applyNumberFormat="1" applyFont="1" applyBorder="1" applyAlignment="1" applyProtection="1">
      <alignment horizontal="center" vertical="center" wrapText="1"/>
      <protection locked="0"/>
    </xf>
    <xf numFmtId="166" fontId="15" fillId="0" borderId="21" xfId="0" applyNumberFormat="1" applyFont="1" applyBorder="1" applyAlignment="1" applyProtection="1">
      <alignment horizontal="center" vertical="center"/>
      <protection locked="0"/>
    </xf>
    <xf numFmtId="9" fontId="13" fillId="0" borderId="10" xfId="1" applyFont="1" applyBorder="1" applyAlignment="1" applyProtection="1">
      <alignment horizontal="center" vertical="center" wrapText="1"/>
      <protection locked="0"/>
    </xf>
    <xf numFmtId="9" fontId="13" fillId="0" borderId="10" xfId="1" applyFont="1" applyBorder="1" applyAlignment="1" applyProtection="1">
      <alignment horizontal="center" vertical="center"/>
      <protection locked="0"/>
    </xf>
    <xf numFmtId="9" fontId="13" fillId="0" borderId="10" xfId="1" applyFont="1" applyFill="1" applyBorder="1" applyAlignment="1" applyProtection="1">
      <alignment horizontal="center" vertical="center"/>
      <protection locked="0"/>
    </xf>
    <xf numFmtId="9" fontId="13" fillId="0" borderId="20" xfId="1" applyFont="1" applyBorder="1" applyAlignment="1" applyProtection="1">
      <alignment horizontal="center" vertical="center"/>
      <protection locked="0"/>
    </xf>
    <xf numFmtId="9" fontId="13" fillId="0" borderId="21" xfId="1" applyFont="1" applyBorder="1" applyAlignment="1" applyProtection="1">
      <alignment horizontal="center" vertical="center"/>
      <protection locked="0"/>
    </xf>
    <xf numFmtId="9" fontId="13" fillId="0" borderId="8" xfId="1" applyFont="1" applyBorder="1" applyAlignment="1" applyProtection="1">
      <alignment horizontal="center" vertical="center" wrapText="1"/>
      <protection locked="0"/>
    </xf>
    <xf numFmtId="9" fontId="13" fillId="0" borderId="8" xfId="1" applyFont="1" applyBorder="1" applyAlignment="1" applyProtection="1">
      <alignment horizontal="center" vertical="center"/>
      <protection locked="0"/>
    </xf>
    <xf numFmtId="9" fontId="13" fillId="0" borderId="8" xfId="1" applyFont="1" applyFill="1" applyBorder="1" applyAlignment="1" applyProtection="1">
      <alignment horizontal="center" vertical="center"/>
      <protection locked="0"/>
    </xf>
    <xf numFmtId="0" fontId="5" fillId="2" borderId="18" xfId="0" applyFont="1" applyFill="1" applyBorder="1" applyAlignment="1">
      <alignment horizontal="center" vertical="center"/>
    </xf>
    <xf numFmtId="0" fontId="5" fillId="2" borderId="31" xfId="0" applyFont="1" applyFill="1" applyBorder="1" applyAlignment="1">
      <alignment horizontal="center" vertical="center" wrapText="1"/>
    </xf>
    <xf numFmtId="0" fontId="16" fillId="0" borderId="1" xfId="0" applyFont="1" applyBorder="1" applyAlignment="1">
      <alignment horizontal="center" vertical="center" wrapText="1"/>
    </xf>
    <xf numFmtId="0" fontId="17" fillId="0" borderId="1" xfId="0" applyFont="1" applyBorder="1" applyAlignment="1">
      <alignment horizontal="center" vertical="center" wrapText="1"/>
    </xf>
    <xf numFmtId="168" fontId="17" fillId="0" borderId="1" xfId="0" applyNumberFormat="1" applyFont="1" applyBorder="1" applyAlignment="1">
      <alignment horizontal="center" vertical="center" wrapText="1"/>
    </xf>
    <xf numFmtId="0" fontId="17" fillId="0" borderId="1" xfId="0" applyFont="1" applyBorder="1" applyAlignment="1">
      <alignment horizontal="center" vertical="center"/>
    </xf>
    <xf numFmtId="169" fontId="17" fillId="0" borderId="1" xfId="0" applyNumberFormat="1" applyFont="1" applyBorder="1" applyAlignment="1">
      <alignment horizontal="center" vertical="center"/>
    </xf>
    <xf numFmtId="168" fontId="17" fillId="0" borderId="1" xfId="0" applyNumberFormat="1" applyFont="1" applyBorder="1" applyAlignment="1">
      <alignment horizontal="center" vertical="center"/>
    </xf>
    <xf numFmtId="0" fontId="16" fillId="0" borderId="20" xfId="0" applyFont="1" applyBorder="1" applyAlignment="1">
      <alignment horizontal="center" vertical="center" wrapText="1"/>
    </xf>
    <xf numFmtId="0" fontId="16" fillId="0" borderId="21" xfId="0" applyFont="1" applyBorder="1" applyAlignment="1">
      <alignment horizontal="center" vertical="center" wrapText="1"/>
    </xf>
    <xf numFmtId="0" fontId="16" fillId="0" borderId="28" xfId="0" applyFont="1" applyBorder="1" applyAlignment="1">
      <alignment horizontal="center" vertical="center" wrapText="1"/>
    </xf>
    <xf numFmtId="0" fontId="16" fillId="0" borderId="29" xfId="0" applyFont="1" applyBorder="1" applyAlignment="1">
      <alignment horizontal="center" vertical="center" wrapText="1"/>
    </xf>
    <xf numFmtId="0" fontId="16" fillId="0" borderId="30" xfId="0" applyFont="1" applyBorder="1" applyAlignment="1">
      <alignment horizontal="center" vertical="center" wrapText="1"/>
    </xf>
    <xf numFmtId="1" fontId="17" fillId="0" borderId="20" xfId="0" applyNumberFormat="1" applyFont="1" applyBorder="1" applyAlignment="1">
      <alignment horizontal="center" vertical="center" wrapText="1"/>
    </xf>
    <xf numFmtId="0" fontId="17" fillId="0" borderId="21" xfId="0" applyFont="1" applyBorder="1" applyAlignment="1">
      <alignment horizontal="center" vertical="center" wrapText="1"/>
    </xf>
    <xf numFmtId="1" fontId="17" fillId="0" borderId="20" xfId="0" applyNumberFormat="1" applyFont="1" applyBorder="1" applyAlignment="1">
      <alignment horizontal="center" vertical="center"/>
    </xf>
    <xf numFmtId="1" fontId="17" fillId="0" borderId="28" xfId="0" applyNumberFormat="1" applyFont="1" applyBorder="1" applyAlignment="1">
      <alignment horizontal="center" vertical="center" wrapText="1"/>
    </xf>
    <xf numFmtId="0" fontId="17" fillId="0" borderId="29" xfId="0" applyFont="1" applyBorder="1" applyAlignment="1">
      <alignment horizontal="center" vertical="center" wrapText="1"/>
    </xf>
    <xf numFmtId="4" fontId="17" fillId="0" borderId="29" xfId="0" applyNumberFormat="1" applyFont="1" applyBorder="1" applyAlignment="1">
      <alignment horizontal="center" vertical="center" wrapText="1"/>
    </xf>
    <xf numFmtId="169" fontId="17" fillId="0" borderId="29" xfId="0" applyNumberFormat="1" applyFont="1" applyBorder="1" applyAlignment="1">
      <alignment horizontal="center" vertical="center" wrapText="1"/>
    </xf>
    <xf numFmtId="0" fontId="17" fillId="0" borderId="29" xfId="0" applyFont="1" applyBorder="1" applyAlignment="1">
      <alignment horizontal="center" vertical="center"/>
    </xf>
    <xf numFmtId="0" fontId="17" fillId="0" borderId="30" xfId="0" applyFont="1" applyBorder="1" applyAlignment="1">
      <alignment horizontal="center" vertical="center" wrapText="1"/>
    </xf>
    <xf numFmtId="168" fontId="17" fillId="0" borderId="20" xfId="0" applyNumberFormat="1" applyFont="1" applyBorder="1" applyAlignment="1">
      <alignment horizontal="center" vertical="center" wrapText="1"/>
    </xf>
    <xf numFmtId="167" fontId="17" fillId="0" borderId="20" xfId="0" applyNumberFormat="1" applyFont="1" applyBorder="1" applyAlignment="1">
      <alignment horizontal="center" vertical="center"/>
    </xf>
    <xf numFmtId="168" fontId="17" fillId="0" borderId="28" xfId="0" applyNumberFormat="1" applyFont="1" applyBorder="1" applyAlignment="1">
      <alignment horizontal="center" vertical="center" wrapText="1"/>
    </xf>
    <xf numFmtId="166" fontId="13" fillId="0" borderId="29" xfId="0" applyNumberFormat="1" applyFont="1" applyBorder="1" applyAlignment="1" applyProtection="1">
      <alignment horizontal="center" vertical="center"/>
      <protection locked="0"/>
    </xf>
    <xf numFmtId="166" fontId="13" fillId="0" borderId="30" xfId="0" applyNumberFormat="1" applyFont="1" applyBorder="1" applyAlignment="1" applyProtection="1">
      <alignment horizontal="center" vertical="center"/>
      <protection locked="0"/>
    </xf>
    <xf numFmtId="168" fontId="13" fillId="0" borderId="28" xfId="0" applyNumberFormat="1" applyFont="1" applyBorder="1" applyAlignment="1" applyProtection="1">
      <alignment horizontal="center" vertical="center"/>
      <protection locked="0"/>
    </xf>
    <xf numFmtId="168" fontId="13" fillId="0" borderId="29" xfId="0" applyNumberFormat="1" applyFont="1" applyBorder="1" applyAlignment="1" applyProtection="1">
      <alignment horizontal="center" vertical="center"/>
      <protection locked="0"/>
    </xf>
    <xf numFmtId="168" fontId="13" fillId="0" borderId="8" xfId="0" applyNumberFormat="1" applyFont="1" applyBorder="1" applyAlignment="1" applyProtection="1">
      <alignment horizontal="center" vertical="center" wrapText="1"/>
      <protection locked="0"/>
    </xf>
    <xf numFmtId="168" fontId="13" fillId="0" borderId="8" xfId="0" applyNumberFormat="1" applyFont="1" applyBorder="1" applyAlignment="1" applyProtection="1">
      <alignment horizontal="center" vertical="center"/>
      <protection locked="0"/>
    </xf>
    <xf numFmtId="168" fontId="13" fillId="0" borderId="25" xfId="0" applyNumberFormat="1" applyFont="1" applyBorder="1" applyAlignment="1" applyProtection="1">
      <alignment horizontal="center" vertical="center"/>
      <protection locked="0"/>
    </xf>
    <xf numFmtId="166" fontId="13" fillId="0" borderId="8" xfId="0" applyNumberFormat="1" applyFont="1" applyBorder="1" applyAlignment="1" applyProtection="1">
      <alignment horizontal="center" vertical="center" wrapText="1"/>
      <protection locked="0"/>
    </xf>
    <xf numFmtId="166" fontId="13" fillId="0" borderId="8" xfId="0" applyNumberFormat="1" applyFont="1" applyBorder="1" applyAlignment="1" applyProtection="1">
      <alignment horizontal="center" vertical="center"/>
      <protection locked="0"/>
    </xf>
    <xf numFmtId="0" fontId="13" fillId="0" borderId="28" xfId="0" applyFont="1" applyBorder="1" applyAlignment="1">
      <alignment horizontal="center" vertical="center" wrapText="1"/>
    </xf>
    <xf numFmtId="0" fontId="13" fillId="0" borderId="30" xfId="0" applyFont="1" applyBorder="1" applyAlignment="1">
      <alignment horizontal="center" vertical="center" wrapText="1"/>
    </xf>
    <xf numFmtId="0" fontId="16" fillId="0" borderId="32" xfId="0" applyFont="1" applyBorder="1" applyAlignment="1">
      <alignment horizontal="center" vertical="center" wrapText="1"/>
    </xf>
    <xf numFmtId="166" fontId="17" fillId="0" borderId="1" xfId="0" applyNumberFormat="1" applyFont="1" applyBorder="1" applyAlignment="1">
      <alignment horizontal="center" vertical="center" wrapText="1"/>
    </xf>
    <xf numFmtId="166" fontId="13" fillId="0" borderId="20" xfId="0" applyNumberFormat="1" applyFont="1" applyBorder="1" applyAlignment="1" applyProtection="1">
      <alignment horizontal="center" vertical="center"/>
      <protection locked="0"/>
    </xf>
    <xf numFmtId="170" fontId="13" fillId="0" borderId="10" xfId="1" applyNumberFormat="1" applyFont="1" applyBorder="1" applyAlignment="1" applyProtection="1">
      <alignment horizontal="center" vertical="center" wrapText="1"/>
      <protection locked="0"/>
    </xf>
    <xf numFmtId="170" fontId="13" fillId="0" borderId="10" xfId="1" applyNumberFormat="1" applyFont="1" applyBorder="1" applyAlignment="1" applyProtection="1">
      <alignment horizontal="center" vertical="center"/>
      <protection locked="0"/>
    </xf>
    <xf numFmtId="170" fontId="13" fillId="0" borderId="10" xfId="1" applyNumberFormat="1" applyFont="1" applyFill="1" applyBorder="1" applyAlignment="1" applyProtection="1">
      <alignment horizontal="center" vertical="center"/>
      <protection locked="0"/>
    </xf>
    <xf numFmtId="166" fontId="13" fillId="0" borderId="20" xfId="0" applyNumberFormat="1" applyFont="1" applyBorder="1" applyAlignment="1" applyProtection="1">
      <alignment horizontal="center" vertical="center" wrapText="1"/>
      <protection locked="0"/>
    </xf>
    <xf numFmtId="166" fontId="13" fillId="0" borderId="20" xfId="2" applyFont="1" applyBorder="1" applyAlignment="1" applyProtection="1">
      <alignment horizontal="center" vertical="center"/>
      <protection locked="0"/>
    </xf>
    <xf numFmtId="166" fontId="19" fillId="0" borderId="1" xfId="0" applyNumberFormat="1" applyFont="1" applyBorder="1" applyAlignment="1" applyProtection="1">
      <alignment horizontal="center" vertical="center"/>
      <protection locked="0"/>
    </xf>
    <xf numFmtId="164" fontId="3" fillId="0" borderId="1" xfId="0" applyNumberFormat="1" applyFont="1" applyBorder="1" applyAlignment="1" applyProtection="1">
      <alignment horizontal="center" vertical="center"/>
      <protection locked="0"/>
    </xf>
    <xf numFmtId="166" fontId="3" fillId="0" borderId="1" xfId="0" applyNumberFormat="1" applyFont="1" applyBorder="1" applyAlignment="1" applyProtection="1">
      <alignment horizontal="center" vertical="center"/>
      <protection locked="0"/>
    </xf>
    <xf numFmtId="164" fontId="19" fillId="0" borderId="1" xfId="0" applyNumberFormat="1" applyFont="1" applyBorder="1" applyAlignment="1" applyProtection="1">
      <alignment horizontal="center" vertical="center"/>
      <protection locked="0"/>
    </xf>
    <xf numFmtId="165" fontId="3" fillId="0" borderId="1" xfId="0" applyNumberFormat="1" applyFont="1" applyBorder="1" applyAlignment="1" applyProtection="1">
      <alignment horizontal="center" vertical="center"/>
      <protection locked="0"/>
    </xf>
    <xf numFmtId="170" fontId="3" fillId="0" borderId="1" xfId="1" applyNumberFormat="1" applyFont="1" applyFill="1" applyBorder="1" applyAlignment="1" applyProtection="1">
      <alignment horizontal="center" vertical="center"/>
      <protection locked="0"/>
    </xf>
    <xf numFmtId="0" fontId="8" fillId="0" borderId="1" xfId="0" applyFont="1" applyBorder="1" applyAlignment="1" applyProtection="1">
      <alignment horizontal="center" vertical="center"/>
      <protection locked="0"/>
    </xf>
    <xf numFmtId="166" fontId="16" fillId="0" borderId="32" xfId="0" applyNumberFormat="1" applyFont="1" applyBorder="1" applyAlignment="1">
      <alignment horizontal="center" vertical="center" wrapText="1"/>
    </xf>
    <xf numFmtId="0" fontId="8" fillId="0" borderId="1" xfId="0" applyFont="1" applyBorder="1" applyAlignment="1" applyProtection="1">
      <alignment horizontal="center" vertical="center" wrapText="1"/>
      <protection locked="0"/>
    </xf>
    <xf numFmtId="1" fontId="2" fillId="0" borderId="0" xfId="0" applyNumberFormat="1" applyFont="1" applyAlignment="1">
      <alignment horizontal="center" vertical="center"/>
    </xf>
    <xf numFmtId="1" fontId="4" fillId="0" borderId="0" xfId="0" applyNumberFormat="1" applyFont="1" applyAlignment="1">
      <alignment vertical="center" wrapText="1"/>
    </xf>
    <xf numFmtId="1" fontId="5" fillId="2" borderId="18" xfId="0" applyNumberFormat="1" applyFont="1" applyFill="1" applyBorder="1" applyAlignment="1">
      <alignment horizontal="center" vertical="center" wrapText="1"/>
    </xf>
    <xf numFmtId="1" fontId="8" fillId="0" borderId="1" xfId="0" applyNumberFormat="1" applyFont="1" applyBorder="1" applyAlignment="1" applyProtection="1">
      <alignment horizontal="center" vertical="center"/>
      <protection locked="0"/>
    </xf>
    <xf numFmtId="1" fontId="8" fillId="0" borderId="1" xfId="0" applyNumberFormat="1" applyFont="1" applyBorder="1" applyAlignment="1" applyProtection="1">
      <alignment horizontal="center" vertical="center" wrapText="1"/>
      <protection locked="0"/>
    </xf>
    <xf numFmtId="165" fontId="13" fillId="0" borderId="20" xfId="0" applyNumberFormat="1" applyFont="1" applyBorder="1" applyAlignment="1" applyProtection="1">
      <alignment horizontal="center" vertical="center"/>
      <protection locked="0"/>
    </xf>
    <xf numFmtId="0" fontId="13" fillId="0" borderId="1" xfId="0" applyFont="1" applyBorder="1" applyAlignment="1" applyProtection="1">
      <alignment horizontal="center" vertical="center"/>
      <protection locked="0"/>
    </xf>
    <xf numFmtId="0" fontId="15" fillId="0" borderId="1" xfId="0" applyFont="1" applyBorder="1" applyAlignment="1">
      <alignment horizontal="center" vertical="center"/>
    </xf>
    <xf numFmtId="9" fontId="13" fillId="0" borderId="1" xfId="0" applyNumberFormat="1" applyFont="1" applyBorder="1" applyAlignment="1" applyProtection="1">
      <alignment horizontal="center" vertical="center"/>
      <protection locked="0"/>
    </xf>
    <xf numFmtId="9" fontId="13" fillId="0" borderId="1" xfId="0" applyNumberFormat="1" applyFont="1" applyBorder="1" applyAlignment="1">
      <alignment horizontal="center" vertical="center"/>
    </xf>
    <xf numFmtId="9" fontId="15" fillId="4" borderId="1" xfId="0" applyNumberFormat="1" applyFont="1" applyFill="1" applyBorder="1" applyAlignment="1">
      <alignment horizontal="center" vertical="center"/>
    </xf>
    <xf numFmtId="166" fontId="15" fillId="4" borderId="1" xfId="0" applyNumberFormat="1" applyFont="1" applyFill="1" applyBorder="1" applyAlignment="1" applyProtection="1">
      <alignment horizontal="center" vertical="center"/>
      <protection locked="0"/>
    </xf>
    <xf numFmtId="166" fontId="15" fillId="4" borderId="21" xfId="0" applyNumberFormat="1" applyFont="1" applyFill="1" applyBorder="1" applyAlignment="1" applyProtection="1">
      <alignment horizontal="center" vertical="center"/>
      <protection locked="0"/>
    </xf>
    <xf numFmtId="166" fontId="20" fillId="0" borderId="0" xfId="0" applyNumberFormat="1" applyFont="1" applyAlignment="1">
      <alignment horizontal="center" vertical="center"/>
    </xf>
    <xf numFmtId="9" fontId="13" fillId="0" borderId="21" xfId="0" applyNumberFormat="1" applyFont="1" applyBorder="1" applyAlignment="1">
      <alignment horizontal="center" vertical="center"/>
    </xf>
    <xf numFmtId="44" fontId="2" fillId="0" borderId="0" xfId="0" applyNumberFormat="1" applyFont="1" applyAlignment="1">
      <alignment horizontal="center" vertical="center"/>
    </xf>
    <xf numFmtId="10" fontId="13" fillId="0" borderId="20" xfId="0" applyNumberFormat="1" applyFont="1" applyBorder="1" applyAlignment="1" applyProtection="1">
      <alignment horizontal="center" vertical="center"/>
      <protection locked="0"/>
    </xf>
    <xf numFmtId="0" fontId="13" fillId="3" borderId="20" xfId="0" applyFont="1" applyFill="1" applyBorder="1" applyAlignment="1" applyProtection="1">
      <alignment horizontal="center" vertical="center"/>
      <protection locked="0"/>
    </xf>
    <xf numFmtId="166" fontId="2" fillId="0" borderId="0" xfId="0" applyNumberFormat="1" applyFont="1" applyAlignment="1">
      <alignment horizontal="center" vertical="center"/>
    </xf>
    <xf numFmtId="166" fontId="15" fillId="0" borderId="1" xfId="0" applyNumberFormat="1" applyFont="1" applyBorder="1" applyAlignment="1">
      <alignment horizontal="center" vertical="center"/>
    </xf>
    <xf numFmtId="1" fontId="17" fillId="0" borderId="1" xfId="0" applyNumberFormat="1" applyFont="1" applyBorder="1" applyAlignment="1">
      <alignment horizontal="center" vertical="center" wrapText="1"/>
    </xf>
    <xf numFmtId="1" fontId="17" fillId="0" borderId="29" xfId="0" applyNumberFormat="1" applyFont="1" applyBorder="1" applyAlignment="1">
      <alignment horizontal="center" vertical="center" wrapText="1"/>
    </xf>
    <xf numFmtId="0" fontId="17" fillId="0" borderId="21" xfId="0" applyFont="1" applyBorder="1" applyAlignment="1">
      <alignment horizontal="center" vertical="top" wrapText="1"/>
    </xf>
    <xf numFmtId="0" fontId="5" fillId="2" borderId="16" xfId="0" applyFont="1" applyFill="1" applyBorder="1" applyAlignment="1">
      <alignment horizontal="center" vertical="center" wrapText="1"/>
    </xf>
    <xf numFmtId="0" fontId="5" fillId="2" borderId="24" xfId="0" applyFont="1" applyFill="1" applyBorder="1" applyAlignment="1">
      <alignment horizontal="center" vertical="center" wrapText="1"/>
    </xf>
    <xf numFmtId="0" fontId="2" fillId="0" borderId="33" xfId="0" applyFont="1" applyBorder="1" applyAlignment="1">
      <alignment horizontal="center" vertical="center"/>
    </xf>
    <xf numFmtId="0" fontId="2" fillId="0" borderId="34" xfId="0" applyFont="1" applyBorder="1" applyAlignment="1">
      <alignment horizontal="center" vertical="center"/>
    </xf>
    <xf numFmtId="0" fontId="2" fillId="0" borderId="41" xfId="0" applyFont="1" applyBorder="1" applyAlignment="1">
      <alignment horizontal="center" vertical="center"/>
    </xf>
    <xf numFmtId="0" fontId="2" fillId="0" borderId="1" xfId="0" applyFont="1" applyBorder="1" applyAlignment="1">
      <alignment horizontal="center" vertical="center"/>
    </xf>
    <xf numFmtId="0" fontId="2" fillId="0" borderId="43" xfId="0" applyFont="1" applyBorder="1" applyAlignment="1">
      <alignment horizontal="center" vertical="center"/>
    </xf>
    <xf numFmtId="0" fontId="2" fillId="0" borderId="44" xfId="0" applyFont="1" applyBorder="1" applyAlignment="1">
      <alignment horizontal="center" vertical="center"/>
    </xf>
    <xf numFmtId="0" fontId="5" fillId="2" borderId="2"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12" xfId="0" applyFont="1" applyFill="1" applyBorder="1" applyAlignment="1">
      <alignment horizontal="center" vertical="center" wrapText="1"/>
    </xf>
    <xf numFmtId="0" fontId="5" fillId="2" borderId="13" xfId="0" applyFont="1" applyFill="1" applyBorder="1" applyAlignment="1">
      <alignment horizontal="center" vertical="center" wrapText="1"/>
    </xf>
    <xf numFmtId="0" fontId="5" fillId="2" borderId="14" xfId="0" applyFont="1" applyFill="1" applyBorder="1" applyAlignment="1">
      <alignment horizontal="center" vertical="center" wrapText="1"/>
    </xf>
    <xf numFmtId="0" fontId="5" fillId="2" borderId="19" xfId="0" applyFont="1" applyFill="1" applyBorder="1" applyAlignment="1">
      <alignment horizontal="center" vertical="center" wrapText="1"/>
    </xf>
    <xf numFmtId="0" fontId="5" fillId="2" borderId="15" xfId="0" applyFont="1" applyFill="1" applyBorder="1" applyAlignment="1">
      <alignment horizontal="center" vertical="center" wrapText="1"/>
    </xf>
    <xf numFmtId="0" fontId="18" fillId="0" borderId="35" xfId="0" applyFont="1" applyBorder="1" applyAlignment="1">
      <alignment horizontal="center" vertical="center" wrapText="1"/>
    </xf>
    <xf numFmtId="0" fontId="18" fillId="0" borderId="36" xfId="0" applyFont="1" applyBorder="1" applyAlignment="1">
      <alignment horizontal="center" vertical="center" wrapText="1"/>
    </xf>
    <xf numFmtId="0" fontId="18" fillId="0" borderId="37" xfId="0" applyFont="1" applyBorder="1" applyAlignment="1">
      <alignment horizontal="center" vertical="center" wrapText="1"/>
    </xf>
    <xf numFmtId="0" fontId="18" fillId="0" borderId="6" xfId="0" applyFont="1" applyBorder="1" applyAlignment="1">
      <alignment horizontal="center" vertical="center" wrapText="1"/>
    </xf>
    <xf numFmtId="0" fontId="18" fillId="0" borderId="0" xfId="0" applyFont="1" applyAlignment="1">
      <alignment horizontal="center" vertical="center" wrapText="1"/>
    </xf>
    <xf numFmtId="0" fontId="18" fillId="0" borderId="11" xfId="0" applyFont="1" applyBorder="1" applyAlignment="1">
      <alignment horizontal="center" vertical="center" wrapText="1"/>
    </xf>
    <xf numFmtId="0" fontId="18" fillId="0" borderId="45" xfId="0" applyFont="1" applyBorder="1" applyAlignment="1">
      <alignment horizontal="center" vertical="center" wrapText="1"/>
    </xf>
    <xf numFmtId="0" fontId="18" fillId="0" borderId="46" xfId="0" applyFont="1" applyBorder="1" applyAlignment="1">
      <alignment horizontal="center" vertical="center" wrapText="1"/>
    </xf>
    <xf numFmtId="0" fontId="18" fillId="0" borderId="47" xfId="0" applyFont="1" applyBorder="1" applyAlignment="1">
      <alignment horizontal="center" vertical="center" wrapText="1"/>
    </xf>
    <xf numFmtId="0" fontId="8" fillId="0" borderId="38" xfId="0" applyFont="1" applyBorder="1" applyAlignment="1">
      <alignment horizontal="left" vertical="center"/>
    </xf>
    <xf numFmtId="0" fontId="8" fillId="0" borderId="39" xfId="0" applyFont="1" applyBorder="1" applyAlignment="1">
      <alignment horizontal="left" vertical="center"/>
    </xf>
    <xf numFmtId="0" fontId="8" fillId="0" borderId="40" xfId="0" applyFont="1" applyBorder="1" applyAlignment="1">
      <alignment horizontal="left" vertical="center"/>
    </xf>
    <xf numFmtId="0" fontId="8" fillId="0" borderId="8" xfId="0" applyFont="1" applyBorder="1" applyAlignment="1">
      <alignment horizontal="left" vertical="center"/>
    </xf>
    <xf numFmtId="0" fontId="8" fillId="0" borderId="9" xfId="0" applyFont="1" applyBorder="1" applyAlignment="1">
      <alignment horizontal="left" vertical="center"/>
    </xf>
    <xf numFmtId="0" fontId="8" fillId="0" borderId="42" xfId="0" applyFont="1" applyBorder="1" applyAlignment="1">
      <alignment horizontal="left" vertical="center"/>
    </xf>
    <xf numFmtId="0" fontId="8" fillId="0" borderId="48" xfId="0" applyFont="1" applyBorder="1" applyAlignment="1">
      <alignment horizontal="left" vertical="center" wrapText="1"/>
    </xf>
    <xf numFmtId="0" fontId="8" fillId="0" borderId="49" xfId="0" applyFont="1" applyBorder="1" applyAlignment="1">
      <alignment horizontal="left" vertical="center" wrapText="1"/>
    </xf>
    <xf numFmtId="0" fontId="8" fillId="0" borderId="50" xfId="0" applyFont="1" applyBorder="1" applyAlignment="1">
      <alignment horizontal="left" vertical="center" wrapText="1"/>
    </xf>
    <xf numFmtId="9" fontId="5" fillId="2" borderId="4" xfId="1" applyFont="1" applyFill="1" applyBorder="1" applyAlignment="1">
      <alignment horizontal="center" vertical="center" wrapText="1"/>
    </xf>
    <xf numFmtId="9" fontId="5" fillId="2" borderId="3" xfId="1" applyFont="1" applyFill="1" applyBorder="1" applyAlignment="1">
      <alignment horizontal="center" vertical="center" wrapText="1"/>
    </xf>
    <xf numFmtId="9" fontId="5" fillId="2" borderId="12" xfId="1" applyFont="1" applyFill="1" applyBorder="1" applyAlignment="1">
      <alignment horizontal="center" vertical="center" wrapText="1"/>
    </xf>
    <xf numFmtId="0" fontId="8" fillId="0" borderId="8" xfId="0" applyFont="1" applyBorder="1" applyAlignment="1">
      <alignment vertical="center"/>
    </xf>
    <xf numFmtId="0" fontId="8" fillId="0" borderId="9" xfId="0" applyFont="1" applyBorder="1" applyAlignment="1">
      <alignment vertical="center"/>
    </xf>
    <xf numFmtId="0" fontId="8" fillId="0" borderId="42" xfId="0" applyFont="1" applyBorder="1" applyAlignment="1">
      <alignment vertical="center"/>
    </xf>
  </cellXfs>
  <cellStyles count="3">
    <cellStyle name="Moneda" xfId="2" builtinId="4"/>
    <cellStyle name="Normal" xfId="0" builtinId="0"/>
    <cellStyle name="Porcentaje" xfId="1" builtinId="5"/>
  </cellStyles>
  <dxfs count="124">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1" indent="0" justifyLastLine="0" shrinkToFit="0" readingOrder="0"/>
      <border diagonalUp="0" diagonalDown="0">
        <left style="medium">
          <color indexed="64"/>
        </left>
        <right style="medium">
          <color indexed="64"/>
        </right>
        <top style="thin">
          <color indexed="64"/>
        </top>
        <bottom style="thin">
          <color indexed="64"/>
        </bottom>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1" indent="0" justifyLastLine="0" shrinkToFit="0" readingOrder="0"/>
      <border diagonalUp="0" diagonalDown="0">
        <left style="medium">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numFmt numFmtId="1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numFmt numFmtId="1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medium">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numFmt numFmtId="168" formatCode="_-&quot;$&quot;\ * #,##0.00_-;\-&quot;$&quot;\ * #,##0.00_-;_-&quot;$&quot;\ * &quot;-&quot;??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auto="1"/>
        <name val="Arial"/>
        <family val="2"/>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i val="0"/>
        <strike val="0"/>
        <condense val="0"/>
        <extend val="0"/>
        <outline val="0"/>
        <shadow val="0"/>
        <u val="none"/>
        <vertAlign val="baseline"/>
        <sz val="11"/>
        <color auto="1"/>
        <name val="Arial"/>
        <family val="2"/>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strike val="0"/>
        <outline val="0"/>
        <shadow val="0"/>
        <u val="none"/>
        <vertAlign val="baseline"/>
        <sz val="11"/>
        <color auto="1"/>
        <name val="Arial"/>
        <family val="2"/>
        <scheme val="none"/>
      </font>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numFmt numFmtId="168" formatCode="_-&quot;$&quot;\ * #,##0.00_-;\-&quot;$&quot;\ * #,##0.00_-;_-&quot;$&quot;\ * &quot;-&quot;??_-;_-@"/>
      <fill>
        <patternFill patternType="none">
          <fgColor indexed="64"/>
          <bgColor auto="1"/>
        </patternFill>
      </fill>
      <alignment horizontal="center" vertical="center" textRotation="0" wrapText="0" indent="0" justifyLastLine="0" shrinkToFit="0" readingOrder="0"/>
      <border diagonalUp="0" diagonalDown="0">
        <left style="medium">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auto="1"/>
        <name val="Arial"/>
        <family val="2"/>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strike val="0"/>
        <outline val="0"/>
        <shadow val="0"/>
        <u val="none"/>
        <vertAlign val="baseline"/>
        <sz val="11"/>
        <color auto="1"/>
        <name val="Arial"/>
        <family val="2"/>
        <scheme val="none"/>
      </font>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numFmt numFmtId="165" formatCode="&quot;$&quot;\ #,##0.00;[Red]\-&quot;$&quot;\ #,##0.00"/>
      <fill>
        <patternFill patternType="none">
          <fgColor indexed="64"/>
          <bgColor auto="1"/>
        </patternFill>
      </fill>
      <alignment horizontal="center" vertical="center" textRotation="0" wrapText="0" indent="0" justifyLastLine="0" shrinkToFit="0" readingOrder="0"/>
      <border diagonalUp="0" diagonalDown="0">
        <left style="medium">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1"/>
        <color auto="1"/>
        <name val="Arial"/>
        <family val="2"/>
        <scheme val="none"/>
      </font>
      <numFmt numFmtId="13" formatCode="0%"/>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auto="1"/>
        <name val="Arial"/>
        <family val="2"/>
        <scheme val="none"/>
      </font>
      <numFmt numFmtId="13" formatCode="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medium">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left style="medium">
          <color indexed="64"/>
        </left>
        <right style="thin">
          <color indexed="64"/>
        </right>
        <top style="thin">
          <color indexed="64"/>
        </top>
        <bottom style="thin">
          <color indexed="64"/>
        </bottom>
        <vertical style="thin">
          <color indexed="64"/>
        </vertical>
        <horizontal style="thin">
          <color indexed="64"/>
        </horizontal>
      </border>
    </dxf>
    <dxf>
      <border outline="0">
        <bottom style="thin">
          <color indexed="64"/>
        </bottom>
      </border>
    </dxf>
    <dxf>
      <font>
        <b val="0"/>
        <i val="0"/>
        <strike val="0"/>
        <condense val="0"/>
        <extend val="0"/>
        <outline val="0"/>
        <shadow val="0"/>
        <u val="none"/>
        <vertAlign val="baseline"/>
        <sz val="11"/>
        <color auto="1"/>
        <name val="Arial"/>
        <family val="2"/>
        <scheme val="none"/>
      </font>
      <fill>
        <patternFill patternType="none">
          <fgColor indexed="64"/>
          <bgColor auto="1"/>
        </patternFill>
      </fill>
      <alignment horizontal="center" vertical="center" textRotation="0" wrapText="0" indent="0" justifyLastLine="0" shrinkToFit="0" readingOrder="0"/>
    </dxf>
    <dxf>
      <border>
        <bottom style="medium">
          <color indexed="64"/>
        </bottom>
      </border>
    </dxf>
    <dxf>
      <font>
        <b/>
        <i val="0"/>
        <strike val="0"/>
        <condense val="0"/>
        <extend val="0"/>
        <outline val="0"/>
        <shadow val="0"/>
        <u val="none"/>
        <vertAlign val="baseline"/>
        <sz val="12"/>
        <color theme="0"/>
        <name val="Arial"/>
        <scheme val="none"/>
      </font>
      <fill>
        <patternFill patternType="solid">
          <fgColor indexed="64"/>
          <bgColor rgb="FF002060"/>
        </patternFill>
      </fill>
      <alignment horizontal="center" vertical="center" textRotation="0" wrapText="1" indent="0" justifyLastLine="0" shrinkToFit="0" readingOrder="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numFmt numFmtId="166" formatCode="_-&quot;$&quot;\ * #,##0.00_-;\-&quot;$&quot;\ * #,##0.00_-;_-&quot;$&quot;\ *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numFmt numFmtId="166" formatCode="_-&quot;$&quot;\ * #,##0.00_-;\-&quot;$&quot;\ * #,##0.00_-;_-&quot;$&quot;\ *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medium">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numFmt numFmtId="166" formatCode="_-&quot;$&quot;\ * #,##0.00_-;\-&quot;$&quot;\ * #,##0.00_-;_-&quot;$&quot;\ *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numFmt numFmtId="166" formatCode="_-&quot;$&quot;\ * #,##0.00_-;\-&quot;$&quot;\ * #,##0.00_-;_-&quot;$&quot;\ *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numFmt numFmtId="166" formatCode="_-&quot;$&quot;\ * #,##0.00_-;\-&quot;$&quot;\ * #,##0.00_-;_-&quot;$&quot;\ * &quot;-&quot;??_-;_-@_-"/>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numFmt numFmtId="1" formatCode="0"/>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scheme val="none"/>
      </font>
      <fill>
        <patternFill patternType="none">
          <fgColor indexed="64"/>
          <bgColor auto="1"/>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dxf>
    <dxf>
      <border outline="0">
        <bottom style="thin">
          <color rgb="FF000000"/>
        </bottom>
      </border>
    </dxf>
    <dxf>
      <font>
        <b val="0"/>
        <i val="0"/>
        <strike val="0"/>
        <condense val="0"/>
        <extend val="0"/>
        <outline val="0"/>
        <shadow val="0"/>
        <u val="none"/>
        <vertAlign val="baseline"/>
        <sz val="11"/>
        <color rgb="FF000000"/>
        <name val="Arial"/>
        <scheme val="none"/>
      </font>
      <fill>
        <patternFill patternType="none">
          <fgColor rgb="FF000000"/>
          <bgColor auto="1"/>
        </patternFill>
      </fill>
      <alignment horizontal="center" vertical="center" textRotation="0" wrapText="0" indent="0" justifyLastLine="0" shrinkToFit="0" readingOrder="0"/>
    </dxf>
    <dxf>
      <border>
        <bottom style="medium">
          <color rgb="FF000000"/>
        </bottom>
      </border>
    </dxf>
    <dxf>
      <font>
        <b/>
        <i val="0"/>
        <strike val="0"/>
        <condense val="0"/>
        <extend val="0"/>
        <outline val="0"/>
        <shadow val="0"/>
        <u val="none"/>
        <vertAlign val="baseline"/>
        <sz val="12"/>
        <color theme="0"/>
        <name val="Arial"/>
        <scheme val="none"/>
      </font>
      <fill>
        <patternFill patternType="solid">
          <fgColor indexed="64"/>
          <bgColor rgb="FF002060"/>
        </patternFill>
      </fill>
      <alignment horizontal="center" vertical="center" textRotation="0" wrapText="1" indent="0" justifyLastLine="0" shrinkToFit="0" readingOrder="0"/>
    </dxf>
    <dxf>
      <fill>
        <patternFill patternType="solid">
          <fgColor theme="6" tint="0.39994506668294322"/>
          <bgColor theme="6" tint="0.39994506668294322"/>
        </patternFill>
      </fill>
    </dxf>
    <dxf>
      <fill>
        <patternFill>
          <bgColor theme="9" tint="0.39994506668294322"/>
        </patternFill>
      </fill>
    </dxf>
  </dxfs>
  <tableStyles count="4" defaultTableStyle="TableStyleMedium2" defaultPivotStyle="PivotStyleLight16">
    <tableStyle name="Estilo de tabla 1" pivot="0" count="0" xr9:uid="{00000000-0011-0000-FFFF-FFFF00000000}"/>
    <tableStyle name="Estilo de tabla 2" pivot="0" count="0" xr9:uid="{00000000-0011-0000-FFFF-FFFF01000000}"/>
    <tableStyle name="Estilo de tabla 3" pivot="0" count="1" xr9:uid="{00000000-0011-0000-FFFF-FFFF02000000}">
      <tableStyleElement type="firstRowStripe" dxfId="123"/>
    </tableStyle>
    <tableStyle name="Estilo de tabla 4" pivot="0" count="1" xr9:uid="{00000000-0011-0000-FFFF-FFFF03000000}">
      <tableStyleElement type="firstRowStripe" dxfId="122"/>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1809750</xdr:colOff>
      <xdr:row>0</xdr:row>
      <xdr:rowOff>222249</xdr:rowOff>
    </xdr:from>
    <xdr:to>
      <xdr:col>1</xdr:col>
      <xdr:colOff>1111250</xdr:colOff>
      <xdr:row>3</xdr:row>
      <xdr:rowOff>146680</xdr:rowOff>
    </xdr:to>
    <xdr:pic>
      <xdr:nvPicPr>
        <xdr:cNvPr id="3" name="Imagen 2">
          <a:extLst>
            <a:ext uri="{FF2B5EF4-FFF2-40B4-BE49-F238E27FC236}">
              <a16:creationId xmlns:a16="http://schemas.microsoft.com/office/drawing/2014/main" id="{AA2563DE-128C-444F-AA3D-E428E2DBEF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809750" y="222249"/>
          <a:ext cx="1130300" cy="106743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1119187</xdr:colOff>
      <xdr:row>0</xdr:row>
      <xdr:rowOff>190499</xdr:rowOff>
    </xdr:from>
    <xdr:to>
      <xdr:col>1</xdr:col>
      <xdr:colOff>904873</xdr:colOff>
      <xdr:row>3</xdr:row>
      <xdr:rowOff>203882</xdr:rowOff>
    </xdr:to>
    <xdr:pic>
      <xdr:nvPicPr>
        <xdr:cNvPr id="3" name="Imagen 2">
          <a:extLst>
            <a:ext uri="{FF2B5EF4-FFF2-40B4-BE49-F238E27FC236}">
              <a16:creationId xmlns:a16="http://schemas.microsoft.com/office/drawing/2014/main" id="{902A885A-1F2B-4E6B-A72C-C9ABBE5971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19187" y="190499"/>
          <a:ext cx="1233486" cy="1156383"/>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9AEA0680-D7F0-4E45-8C53-F3D40F6ED9A3}" name="Tabla13" displayName="Tabla13" ref="A10:BE30" totalsRowShown="0" headerRowDxfId="121" dataDxfId="119" headerRowBorderDxfId="120" tableBorderDxfId="118">
  <tableColumns count="57">
    <tableColumn id="1" xr3:uid="{EB7A6DCA-A0C7-47C3-B033-F4528EC93E60}" name=" Consecutivo PDM" dataDxfId="117"/>
    <tableColumn id="2" xr3:uid="{463DDE45-D9C0-427C-876E-701990203745}" name="Linea Estratégica" dataDxfId="116"/>
    <tableColumn id="5" xr3:uid="{3F6CBF04-3038-493D-9682-3701A5F64050}" name="Sector" dataDxfId="115"/>
    <tableColumn id="14" xr3:uid="{C11AD105-DD89-4732-A7CA-BD37967696DF}" name="Cod. Programa" dataDxfId="114"/>
    <tableColumn id="15" xr3:uid="{0E80F163-E33F-4059-8A6D-425421785157}" name="Programa" dataDxfId="113"/>
    <tableColumn id="16" xr3:uid="{030A06D0-4CAD-4AA4-836C-055B51F3E366}" name="Cod. de Producto" dataDxfId="112"/>
    <tableColumn id="17" xr3:uid="{C8A8A252-971B-46DE-A280-F5F6B94D95FB}" name="Meta de Producto" dataDxfId="111"/>
    <tableColumn id="28" xr3:uid="{D2220855-F18C-4C23-97C3-B913C5604BE3}" name="Código BPIN" dataDxfId="110"/>
    <tableColumn id="29" xr3:uid="{2988837A-C189-4EB2-A3A7-C72D275C10FC}" name="Nombre del Proyecto" dataDxfId="109"/>
    <tableColumn id="30" xr3:uid="{60B15235-8E9A-45AF-BA43-52B409138BD8}" name="Valor del Proyecto" dataDxfId="108"/>
    <tableColumn id="31" xr3:uid="{4CBE52FC-B38C-45BE-AE0F-38D6926E5FE9}" name="Valor Vigencia Proyecto" dataDxfId="107"/>
    <tableColumn id="32" xr3:uid="{43542CFE-EAE4-4672-BA1D-9ACEA14EF3E9}" name="Comuna o Barrio Beneficiado" dataDxfId="106"/>
    <tableColumn id="33" xr3:uid="{F3E4F841-537F-477A-BD24-B3AE219A4B56}" name="Población Beneficiada" dataDxfId="105"/>
    <tableColumn id="34" xr3:uid="{30C29307-C069-4E12-B76E-E74173BA9DD7}" name="Número de Beneficiarios" dataDxfId="104"/>
    <tableColumn id="44" xr3:uid="{87501701-C5C8-4D1E-977A-2F68FA1ABCDB}" name="Actividades Realizadas" dataDxfId="103"/>
    <tableColumn id="46" xr3:uid="{FA3951BE-454D-4721-9E26-A4CB1F1CB97C}" name="Recursos propios 2024" dataDxfId="102"/>
    <tableColumn id="47" xr3:uid="{9B2BE016-02E8-4AD2-9B0C-986A5117BCF4}" name="SGP Educación 2024" dataDxfId="101"/>
    <tableColumn id="48" xr3:uid="{CB8E25BB-07F2-4DA6-8731-E6EA8E2437DA}" name="SGP Salud 2024" dataDxfId="100"/>
    <tableColumn id="36" xr3:uid="{F6F860CF-B23C-4C9B-B872-088ED49A75FA}" name="SGP Deporte 2024" dataDxfId="99"/>
    <tableColumn id="35" xr3:uid="{A4AF6B92-6184-4F1B-BD4A-DD0E8A471DE1}" name="SGP Cultura 2024" dataDxfId="98"/>
    <tableColumn id="13" xr3:uid="{BB5E4F27-06C5-47A4-9A15-1D28297D6C3C}" name="SGP Libre inversión 2024" dataDxfId="97"/>
    <tableColumn id="12" xr3:uid="{26BFBCF0-EAA5-4173-8CDE-77098DB6DCD4}" name="SGP Libre destinación 2024" dataDxfId="96"/>
    <tableColumn id="11" xr3:uid="{200E50F1-6FF3-469B-BF6C-F89FD62ED470}" name="SGP Alimentación escolar 2024" dataDxfId="95"/>
    <tableColumn id="10" xr3:uid="{74FD013A-6A91-4C29-A5E2-783B4C2777A5}" name="SGP Municipios río Magdalena 2024" dataDxfId="94"/>
    <tableColumn id="9" xr3:uid="{0D70F7E5-4918-446E-801C-DAADBE8D861C}" name="SGP APSB 2024" dataDxfId="93"/>
    <tableColumn id="8" xr3:uid="{C247B0D9-B24D-4058-AD23-2CBFE05BB0A7}" name="Crédito 2024" dataDxfId="92"/>
    <tableColumn id="7" xr3:uid="{3EDAE4F0-9BC2-4511-ACA1-34CA47649CBF}" name="Transferencias de capital - cofinanciación departamento 2024" dataDxfId="91"/>
    <tableColumn id="6" xr3:uid="{757C5EFA-C93B-42E1-88CD-BD895D93A842}" name="Transferencias de capital - cofinanciación nación 2024" dataDxfId="90"/>
    <tableColumn id="49" xr3:uid="{A4919CB0-735C-4D31-915E-94B24E58D898}" name="Otros 2024" dataDxfId="89"/>
    <tableColumn id="3" xr3:uid="{37AA396F-53B7-421C-A549-23A9482C587B}" name="Recursos del Balance" dataDxfId="88"/>
    <tableColumn id="50" xr3:uid="{52F03E04-26AA-4226-B9C3-7D46500C4C61}" name="Total 2024" dataDxfId="87">
      <calculatedColumnFormula>SUM(Tabla13[[#This Row],[Recursos propios 2024]:[Recursos del Balance]])</calculatedColumnFormula>
    </tableColumn>
    <tableColumn id="51" xr3:uid="{E948F90D-CDCC-48E4-AEFB-E691078D4E88}" name="Recursos propios 20242" dataDxfId="86"/>
    <tableColumn id="52" xr3:uid="{FB0BE50F-710B-42A0-BE02-26FBB85DFAC6}" name="SGP Educación 20243" dataDxfId="85"/>
    <tableColumn id="53" xr3:uid="{3CF98806-E614-494E-9B93-272D7B6FEEB9}" name="SGP Salud 20244" dataDxfId="84"/>
    <tableColumn id="62" xr3:uid="{849F44EC-6EFB-435E-A7D6-24F4A2FF9670}" name="SGP Deporte 20245" dataDxfId="83"/>
    <tableColumn id="61" xr3:uid="{75AF0917-DEB9-45A9-AF5B-990F4181B256}" name="SGP Cultura 20246" dataDxfId="82"/>
    <tableColumn id="45" xr3:uid="{C07D9211-8F0C-426E-91A5-79385376FE49}" name="SGP Libre inversión 20247" dataDxfId="81"/>
    <tableColumn id="43" xr3:uid="{87757363-368F-44F1-8174-8A0F795D7097}" name="SGP Libre destinación 20248" dataDxfId="80"/>
    <tableColumn id="42" xr3:uid="{F8AE36B1-22A7-483D-B1F9-321A7E6CF82A}" name="SGP Alimentación escolar 20249" dataDxfId="79"/>
    <tableColumn id="41" xr3:uid="{BEC9F7C7-AE39-44E1-87D3-7157700FA9C2}" name="SGP Municipios río Magdalena 202410" dataDxfId="78"/>
    <tableColumn id="40" xr3:uid="{1B3D2F58-8E90-4EF5-983F-A8730637900B}" name="SGP APSB 202411" dataDxfId="77"/>
    <tableColumn id="39" xr3:uid="{CAB6DC96-5267-42EE-9408-AFD56CCCB09A}" name="Crédito 202412" dataDxfId="76"/>
    <tableColumn id="38" xr3:uid="{A4F2E25C-5FFA-42A6-AC4B-FA906A4C19BD}" name="Transferencias de capital - cofinanciación departamento 202413" dataDxfId="75"/>
    <tableColumn id="37" xr3:uid="{214F4C60-D4E8-43E5-9CFF-91803BB54F03}" name="Transferencias de capital - cofinanciación nación 202414" dataDxfId="74"/>
    <tableColumn id="54" xr3:uid="{6E0754DC-59A4-44DF-BFED-488D836E5B78}" name="Otros 202415" dataDxfId="73"/>
    <tableColumn id="4" xr3:uid="{120DA063-D517-4F92-948E-1FF6B0244552}" name="Recursos del Balance2" dataDxfId="72"/>
    <tableColumn id="55" xr3:uid="{BE94427F-1E81-4DAC-98E7-AECBC5FF5D78}" name="Total Recursos Comprometido 2024" dataDxfId="71">
      <calculatedColumnFormula>SUM(Tabla13[[#This Row],[Recursos propios 20242]:[Recursos del Balance2]])</calculatedColumnFormula>
    </tableColumn>
    <tableColumn id="20" xr3:uid="{0B7F7F9B-E16F-4160-A2B7-43CF5E3496F0}" name="Total Recursos Obligados" dataDxfId="70"/>
    <tableColumn id="21" xr3:uid="{6A20DBA0-7891-40B6-AC6F-9368578B4DE5}" name="Total Recursos Pagados" dataDxfId="69"/>
    <tableColumn id="56" xr3:uid="{BCDAB3FF-5412-4FAC-9746-7EC575BE394B}" name="Ejecución Recursos Comprometidos" dataDxfId="68">
      <calculatedColumnFormula>+Tabla13[[#This Row],[Total Recursos Comprometido 2024]]/Tabla13[[#This Row],[Total 2024]]</calculatedColumnFormula>
    </tableColumn>
    <tableColumn id="24" xr3:uid="{1963C7FA-C0E4-468C-AE0E-02606AB8E201}" name="Ejecución Recursos Obligados" dataDxfId="67">
      <calculatedColumnFormula>+Tabla13[[#This Row],[Total Recursos Obligados]]/Tabla13[[#This Row],[Total 2024]]</calculatedColumnFormula>
    </tableColumn>
    <tableColumn id="23" xr3:uid="{75889010-8895-41D7-AA5A-E1F99CB79EA5}" name="Ejecución Recursos Pagados" dataDxfId="66">
      <calculatedColumnFormula>+Tabla13[[#This Row],[Total Recursos Pagados]]/Tabla13[[#This Row],[Total 2024]]</calculatedColumnFormula>
    </tableColumn>
    <tableColumn id="18" xr3:uid="{6343368B-F202-6142-BBE7-7BC28B8C1CE4}" name="Total Recursos Gestionados2" dataDxfId="65"/>
    <tableColumn id="57" xr3:uid="{9341E1A8-F830-4C55-A410-D3E7FA43BE9C}" name="Nivel de Gestión" dataDxfId="64">
      <calculatedColumnFormula>IF(Tabla13[[#This Row],[Total Recursos Gestionados2]]=0,"_",IF(Tabla13[[#This Row],[Ejecución Recursos Comprometidos]]=0,100%,Tabla13[[#This Row],[Total Recursos Gestionados2]]/Tabla13[[#This Row],[Ejecución Recursos Comprometidos]]))</calculatedColumnFormula>
    </tableColumn>
    <tableColumn id="58" xr3:uid="{43940170-FA80-4B8B-9A9E-AE3F59FCE254}" name="Dependencia" dataDxfId="63"/>
    <tableColumn id="59" xr3:uid="{04427D67-81CB-4277-8025-EE01F0C7861A}" name="Responsable" dataDxfId="62"/>
    <tableColumn id="60" xr3:uid="{E46EFF6B-6D92-4F27-9B06-4010D128B9A5}" name="ODS" dataDxfId="61"/>
  </tableColumns>
  <tableStyleInfo name="Estilo de tabla 3"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A10:BE22" totalsRowShown="0" headerRowDxfId="60" dataDxfId="58" headerRowBorderDxfId="59" tableBorderDxfId="57">
  <tableColumns count="57">
    <tableColumn id="1" xr3:uid="{00000000-0010-0000-0000-000001000000}" name=" Consecutivo PDM" dataDxfId="56"/>
    <tableColumn id="2" xr3:uid="{00000000-0010-0000-0000-000002000000}" name="Linea Estratégica" dataDxfId="55"/>
    <tableColumn id="5" xr3:uid="{00000000-0010-0000-0000-000005000000}" name="Sector" dataDxfId="54"/>
    <tableColumn id="14" xr3:uid="{00000000-0010-0000-0000-00000E000000}" name="Cod. Programa" dataDxfId="53"/>
    <tableColumn id="15" xr3:uid="{00000000-0010-0000-0000-00000F000000}" name="Programa" dataDxfId="52"/>
    <tableColumn id="16" xr3:uid="{00000000-0010-0000-0000-000010000000}" name="Cod. de Producto" dataDxfId="51"/>
    <tableColumn id="17" xr3:uid="{00000000-0010-0000-0000-000011000000}" name="Meta de Producto" dataDxfId="50"/>
    <tableColumn id="18" xr3:uid="{00000000-0010-0000-0000-000012000000}" name="Cod. Indicador de Producto" dataDxfId="49"/>
    <tableColumn id="19" xr3:uid="{00000000-0010-0000-0000-000013000000}" name="Indicador de Producto" dataDxfId="48"/>
    <tableColumn id="20" xr3:uid="{00000000-0010-0000-0000-000014000000}" name="LÍnea Base" dataDxfId="47"/>
    <tableColumn id="21" xr3:uid="{00000000-0010-0000-0000-000015000000}" name="Unidad de Medida2" dataDxfId="46"/>
    <tableColumn id="22" xr3:uid="{00000000-0010-0000-0000-000016000000}" name="Tipo de Meta" dataDxfId="45"/>
    <tableColumn id="23" xr3:uid="{00000000-0010-0000-0000-000017000000}" name="Meta Programada Cuatrienio3" dataDxfId="44"/>
    <tableColumn id="24" xr3:uid="{00000000-0010-0000-0000-000018000000}" name="Meta Programada Vigencia" dataDxfId="43"/>
    <tableColumn id="25" xr3:uid="{00000000-0010-0000-0000-000019000000}" name="Logro Vigencia" dataDxfId="42"/>
    <tableColumn id="41" xr3:uid="{948C74B7-9F8F-43C1-93AB-EE07E4D2D27B}" name="Porcentaje Avance Vigencia" dataDxfId="41">
      <calculatedColumnFormula>IF(N11=0," -",IF(Q11&gt;100%,100%,Q11))</calculatedColumnFormula>
    </tableColumn>
    <tableColumn id="26" xr3:uid="{00000000-0010-0000-0000-00001A000000}" name="Porcentaje Avance VigenciaR" dataDxfId="40">
      <calculatedColumnFormula>+Tabla1[[#This Row],[Logro Vigencia]]/Tabla1[[#This Row],[Meta Programada Vigencia]]</calculatedColumnFormula>
    </tableColumn>
    <tableColumn id="46" xr3:uid="{00000000-0010-0000-0000-00002E000000}" name="Recursos propios" dataDxfId="39"/>
    <tableColumn id="47" xr3:uid="{00000000-0010-0000-0000-00002F000000}" name="SGP Educación" dataDxfId="38"/>
    <tableColumn id="48" xr3:uid="{00000000-0010-0000-0000-000030000000}" name="SGP Salud" dataDxfId="37"/>
    <tableColumn id="36" xr3:uid="{9F9AF3B5-9302-4098-86C2-F3751C61856C}" name="SGP Deporte" dataDxfId="36"/>
    <tableColumn id="35" xr3:uid="{C5C853CA-0E38-42F1-B617-F223698DFB1E}" name="SGP Cultura" dataDxfId="35"/>
    <tableColumn id="13" xr3:uid="{D6B586E6-694C-47D3-A512-D9CFE88B0A7F}" name="SGP Libre inversión" dataDxfId="34"/>
    <tableColumn id="12" xr3:uid="{C6702C45-B7D4-4947-B509-EA37B6998105}" name="SGP Libre destinación" dataDxfId="33"/>
    <tableColumn id="11" xr3:uid="{6017F25B-848D-457C-9FE3-AA60351408C4}" name="SGP Alimentación escolar" dataDxfId="32"/>
    <tableColumn id="9" xr3:uid="{09919044-DCEC-4B52-92EE-B073D02DC126}" name="SGP APSB" dataDxfId="31"/>
    <tableColumn id="8" xr3:uid="{DB23BA9E-ECC6-40CB-BD89-0D2B86F37CB6}" name="Crédito" dataDxfId="30"/>
    <tableColumn id="7" xr3:uid="{D5A630DF-3B56-46D1-9753-5E0368C63EC6}" name="Transferencias de capital - cofinanciación departamento" dataDxfId="29"/>
    <tableColumn id="6" xr3:uid="{412FCA12-6813-443B-B6C2-123BED9F85F9}" name="Transferencias de capital - cofinanciación nación" dataDxfId="28"/>
    <tableColumn id="49" xr3:uid="{00000000-0010-0000-0000-000031000000}" name="Otros" dataDxfId="27"/>
    <tableColumn id="27" xr3:uid="{7DD93E19-2832-4A51-8A0C-E61BADE2EBF2}" name="Recursos del Balance" dataDxfId="26"/>
    <tableColumn id="50" xr3:uid="{00000000-0010-0000-0000-000032000000}" name="Total 2024" dataDxfId="25">
      <calculatedColumnFormula>SUM(Tabla1[[#This Row],[Recursos propios]:[Recursos del Balance]])</calculatedColumnFormula>
    </tableColumn>
    <tableColumn id="51" xr3:uid="{00000000-0010-0000-0000-000033000000}" name="Recursos propios2" dataDxfId="24"/>
    <tableColumn id="52" xr3:uid="{00000000-0010-0000-0000-000034000000}" name="SGP Educación2" dataDxfId="23"/>
    <tableColumn id="53" xr3:uid="{00000000-0010-0000-0000-000035000000}" name="SGP Salud 20244" dataDxfId="22"/>
    <tableColumn id="62" xr3:uid="{7C7CEB6E-F374-4CFE-9734-C5F0F9CACDEF}" name="SGP Deporte 20245" dataDxfId="21"/>
    <tableColumn id="61" xr3:uid="{3FADCE38-626D-4D04-8E80-59C4EF4A26E2}" name="SGP Cultura 20246" dataDxfId="20"/>
    <tableColumn id="45" xr3:uid="{6E60DE39-5E5F-42D9-8EA9-092D48DC1C96}" name="SGP Libre inversión 20247" dataDxfId="19"/>
    <tableColumn id="43" xr3:uid="{2BAC0D89-AF4D-42C7-B398-E355E1723AC0}" name="SGP Libre destinación 20248" dataDxfId="18"/>
    <tableColumn id="42" xr3:uid="{26B92485-4124-4A13-AFC5-F2B525B9055F}" name="SGP Alimentación escolar 20249" dataDxfId="17"/>
    <tableColumn id="40" xr3:uid="{1BEDA122-5557-4D48-AF95-BCC1CDE51394}" name="SGP APSB 202411" dataDxfId="16"/>
    <tableColumn id="39" xr3:uid="{08579477-3F83-4D37-83BA-A19DF09AE01D}" name="Crédito 202412" dataDxfId="15"/>
    <tableColumn id="38" xr3:uid="{A6A070B1-2233-4449-B2F2-3342ACF65D94}" name="Transferencias de capital - cofinanciación departamento 202413" dataDxfId="14"/>
    <tableColumn id="37" xr3:uid="{81D561A4-3CB9-4C97-9B09-8163BD53EE55}" name="Transferencias de capital - cofinanciación nación 202414" dataDxfId="13"/>
    <tableColumn id="54" xr3:uid="{00000000-0010-0000-0000-000036000000}" name="Otros 202415" dataDxfId="12"/>
    <tableColumn id="10" xr3:uid="{6E2474FE-BE7F-4145-9A73-37EE37601765}" name="Recursos del Balance2" dataDxfId="11"/>
    <tableColumn id="55" xr3:uid="{00000000-0010-0000-0000-000037000000}" name="Total Recursos Comprometido 2024" dataDxfId="10">
      <calculatedColumnFormula>SUM(Tabla1[[#This Row],[Recursos propios2]:[Recursos del Balance2]])</calculatedColumnFormula>
    </tableColumn>
    <tableColumn id="3" xr3:uid="{97D6E022-C782-4FF3-9460-66988DC9E046}" name="Total Recursos Obligados" dataDxfId="9">
      <calculatedColumnFormula>SUM(Tabla13[[#This Row],[Recursos propios 20242]:[Recursos del Balance2]])</calculatedColumnFormula>
    </tableColumn>
    <tableColumn id="4" xr3:uid="{FACF9905-9C80-4C0B-AA93-96434C5C0E89}" name="Total Recursos Pagados" dataDxfId="8"/>
    <tableColumn id="30" xr3:uid="{222F91FD-F5ED-4EEE-9A8F-E86D76F6FD1C}" name="Ejecución Recursos Comprometidos" dataDxfId="7" dataCellStyle="Porcentaje">
      <calculatedColumnFormula>+Tabla1[[#This Row],[Total Recursos Comprometido 2024]]/Tabla1[[#This Row],[Total 2024]]</calculatedColumnFormula>
    </tableColumn>
    <tableColumn id="44" xr3:uid="{7DBE1784-C877-4957-91C7-B1BADAEDDC3F}" name="Ejecución Recursos Obligados" dataDxfId="6" dataCellStyle="Porcentaje">
      <calculatedColumnFormula>+Tabla1[[#This Row],[Total Recursos Obligados]]/Tabla1[[#This Row],[Total 2024]]</calculatedColumnFormula>
    </tableColumn>
    <tableColumn id="34" xr3:uid="{F07761C5-914C-41B3-B942-83BA8CBE6BCC}" name="Ejecución Recursos Pagados" dataDxfId="5" dataCellStyle="Porcentaje">
      <calculatedColumnFormula>+Tabla1[[#This Row],[Total Recursos Pagados]]/Tabla1[[#This Row],[Total 2024]]</calculatedColumnFormula>
    </tableColumn>
    <tableColumn id="31" xr3:uid="{425B0788-0421-4008-BBBD-C96BE816DACB}" name="Total Recursos Gestionados2" dataDxfId="4"/>
    <tableColumn id="33" xr3:uid="{DC8E6CD1-31C8-440A-AC48-81F7B88607CF}" name="Nivel de Gestión" dataDxfId="3">
      <calculatedColumnFormula>IF(Tabla13[[#This Row],[Total Recursos Gestionados2]]=0,"_",IF(Tabla13[[#This Row],[Ejecución Recursos Comprometidos]]=0,100%,Tabla13[[#This Row],[Total Recursos Gestionados2]]/Tabla13[[#This Row],[Ejecución Recursos Comprometidos]]))</calculatedColumnFormula>
    </tableColumn>
    <tableColumn id="58" xr3:uid="{00000000-0010-0000-0000-00003A000000}" name="Dependencia" dataDxfId="2"/>
    <tableColumn id="59" xr3:uid="{00000000-0010-0000-0000-00003B000000}" name="Responsable" dataDxfId="1"/>
    <tableColumn id="60" xr3:uid="{00000000-0010-0000-0000-00003C000000}" name="ODS" dataDxfId="0"/>
  </tableColumns>
  <tableStyleInfo name="Estilo de tabla 3"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omments" Target="../comments1.xml"/><Relationship Id="rId4" Type="http://schemas.openxmlformats.org/officeDocument/2006/relationships/table" Target="../tables/table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C9F131-94AC-4FEA-9068-C2B72AC7472C}">
  <sheetPr>
    <tabColor theme="8" tint="-0.249977111117893"/>
  </sheetPr>
  <dimension ref="A1:BE32"/>
  <sheetViews>
    <sheetView showGridLines="0" topLeftCell="I1" zoomScaleNormal="90" workbookViewId="0">
      <selection activeCell="AW12" sqref="AW12"/>
    </sheetView>
  </sheetViews>
  <sheetFormatPr baseColWidth="10" defaultColWidth="11.33203125" defaultRowHeight="15" x14ac:dyDescent="0.2"/>
  <cols>
    <col min="1" max="1" width="24" style="4" customWidth="1"/>
    <col min="2" max="2" width="36.33203125" style="4" customWidth="1"/>
    <col min="3" max="3" width="20.33203125" style="4" customWidth="1"/>
    <col min="4" max="4" width="19.33203125" style="4" customWidth="1"/>
    <col min="5" max="5" width="25.6640625" style="4" customWidth="1"/>
    <col min="6" max="6" width="21.6640625" style="4" customWidth="1"/>
    <col min="7" max="7" width="33.6640625" style="4" customWidth="1"/>
    <col min="8" max="8" width="23.33203125" style="125" customWidth="1"/>
    <col min="9" max="9" width="25.33203125" style="4" customWidth="1"/>
    <col min="10" max="10" width="26.33203125" style="4" bestFit="1" customWidth="1"/>
    <col min="11" max="11" width="28.33203125" style="4" customWidth="1"/>
    <col min="12" max="12" width="34.33203125" style="4" customWidth="1"/>
    <col min="13" max="13" width="26.6640625" style="4" customWidth="1"/>
    <col min="14" max="14" width="28.6640625" style="37" customWidth="1"/>
    <col min="15" max="15" width="71.1640625" style="4" customWidth="1"/>
    <col min="16" max="16" width="22.33203125" style="4" customWidth="1"/>
    <col min="17" max="17" width="17.6640625" style="4" customWidth="1"/>
    <col min="18" max="29" width="18.33203125" style="4" customWidth="1"/>
    <col min="30" max="30" width="21.33203125" style="4" customWidth="1"/>
    <col min="31" max="32" width="24.33203125" style="4" customWidth="1"/>
    <col min="33" max="42" width="19" style="4" customWidth="1"/>
    <col min="43" max="43" width="26.6640625" style="4" customWidth="1"/>
    <col min="44" max="44" width="25.5" style="4" customWidth="1"/>
    <col min="45" max="46" width="19" style="4" customWidth="1"/>
    <col min="47" max="49" width="22.6640625" style="4" customWidth="1"/>
    <col min="50" max="53" width="27.33203125" style="4" customWidth="1"/>
    <col min="54" max="54" width="25.6640625" style="4" customWidth="1"/>
    <col min="55" max="55" width="17.6640625" style="4" customWidth="1"/>
    <col min="56" max="56" width="19.6640625" style="37" customWidth="1"/>
    <col min="57" max="57" width="21.33203125" style="4" customWidth="1"/>
    <col min="58" max="58" width="22.6640625" style="1" bestFit="1" customWidth="1"/>
    <col min="59" max="59" width="33" style="1" bestFit="1" customWidth="1"/>
    <col min="60" max="60" width="28.6640625" style="1" bestFit="1" customWidth="1"/>
    <col min="61" max="61" width="58.33203125" style="1" bestFit="1" customWidth="1"/>
    <col min="62" max="62" width="26" style="1" bestFit="1" customWidth="1"/>
    <col min="63" max="63" width="24.33203125" style="1" bestFit="1" customWidth="1"/>
    <col min="64" max="64" width="35.33203125" style="1" bestFit="1" customWidth="1"/>
    <col min="65" max="65" width="30.33203125" style="1" bestFit="1" customWidth="1"/>
    <col min="66" max="66" width="31.33203125" style="1" bestFit="1" customWidth="1"/>
    <col min="67" max="67" width="38" style="1" bestFit="1" customWidth="1"/>
    <col min="68" max="68" width="40.33203125" style="1" bestFit="1" customWidth="1"/>
    <col min="69" max="69" width="43.33203125" style="1" bestFit="1" customWidth="1"/>
    <col min="70" max="70" width="48.6640625" style="1" bestFit="1" customWidth="1"/>
    <col min="71" max="71" width="39.33203125" style="1" bestFit="1" customWidth="1"/>
    <col min="72" max="72" width="26.6640625" style="1" bestFit="1" customWidth="1"/>
    <col min="73" max="73" width="47" style="1" bestFit="1" customWidth="1"/>
    <col min="74" max="74" width="40" style="1" bestFit="1" customWidth="1"/>
    <col min="75" max="75" width="83.6640625" style="1" bestFit="1" customWidth="1"/>
    <col min="76" max="76" width="21.33203125" style="1" bestFit="1" customWidth="1"/>
    <col min="77" max="77" width="31.33203125" style="1" bestFit="1" customWidth="1"/>
    <col min="78" max="78" width="27.33203125" style="1" bestFit="1" customWidth="1"/>
    <col min="79" max="79" width="56.6640625" style="1" bestFit="1" customWidth="1"/>
    <col min="80" max="80" width="24.33203125" style="1" bestFit="1" customWidth="1"/>
    <col min="81" max="81" width="22.6640625" style="1" bestFit="1" customWidth="1"/>
    <col min="82" max="82" width="33.6640625" style="1" bestFit="1" customWidth="1"/>
    <col min="83" max="83" width="29" style="1" bestFit="1" customWidth="1"/>
    <col min="84" max="84" width="29.6640625" style="1" bestFit="1" customWidth="1"/>
    <col min="85" max="85" width="36.33203125" style="1" bestFit="1" customWidth="1"/>
    <col min="86" max="86" width="38.6640625" style="1" bestFit="1" customWidth="1"/>
    <col min="87" max="87" width="42" style="1" bestFit="1" customWidth="1"/>
    <col min="88" max="88" width="47.33203125" style="1" bestFit="1" customWidth="1"/>
    <col min="89" max="89" width="37.6640625" style="1" bestFit="1" customWidth="1"/>
    <col min="90" max="90" width="25.33203125" style="1" bestFit="1" customWidth="1"/>
    <col min="91" max="91" width="45.33203125" style="1" bestFit="1" customWidth="1"/>
    <col min="92" max="92" width="38.33203125" style="1" bestFit="1" customWidth="1"/>
    <col min="93" max="93" width="82.33203125" style="1" bestFit="1" customWidth="1"/>
    <col min="94" max="94" width="22" style="1" bestFit="1" customWidth="1"/>
    <col min="95" max="95" width="32.33203125" style="1" bestFit="1" customWidth="1"/>
    <col min="96" max="96" width="28" style="1" bestFit="1" customWidth="1"/>
    <col min="97" max="97" width="57.33203125" style="1" bestFit="1" customWidth="1"/>
    <col min="98" max="98" width="25.33203125" style="1" bestFit="1" customWidth="1"/>
    <col min="99" max="99" width="23.33203125" style="1" bestFit="1" customWidth="1"/>
    <col min="100" max="100" width="34.33203125" style="1" bestFit="1" customWidth="1"/>
    <col min="101" max="101" width="29.33203125" style="1" bestFit="1" customWidth="1"/>
    <col min="102" max="102" width="30.33203125" style="1" bestFit="1" customWidth="1"/>
    <col min="103" max="103" width="37.33203125" style="1" bestFit="1" customWidth="1"/>
    <col min="104" max="104" width="39.33203125" style="1" bestFit="1" customWidth="1"/>
    <col min="105" max="105" width="42.33203125" style="1" bestFit="1" customWidth="1"/>
    <col min="106" max="106" width="48" style="1" bestFit="1" customWidth="1"/>
    <col min="107" max="107" width="38.33203125" style="1" bestFit="1" customWidth="1"/>
    <col min="108" max="108" width="25.6640625" style="1" bestFit="1" customWidth="1"/>
    <col min="109" max="109" width="46" style="1" bestFit="1" customWidth="1"/>
    <col min="110" max="110" width="39.33203125" style="1" bestFit="1" customWidth="1"/>
    <col min="111" max="111" width="82.6640625" style="1" bestFit="1" customWidth="1"/>
    <col min="112" max="112" width="20" style="1" bestFit="1" customWidth="1"/>
    <col min="113" max="113" width="30.33203125" style="1" bestFit="1" customWidth="1"/>
    <col min="114" max="114" width="26" style="1" bestFit="1" customWidth="1"/>
    <col min="115" max="115" width="55.33203125" style="1" bestFit="1" customWidth="1"/>
    <col min="116" max="116" width="23.33203125" style="1" bestFit="1" customWidth="1"/>
    <col min="117" max="117" width="21.33203125" style="1" bestFit="1" customWidth="1"/>
    <col min="118" max="118" width="32.33203125" style="1" bestFit="1" customWidth="1"/>
    <col min="119" max="119" width="27.6640625" style="1" bestFit="1" customWidth="1"/>
    <col min="120" max="120" width="28.33203125" style="1" bestFit="1" customWidth="1"/>
    <col min="121" max="121" width="35.33203125" style="1" bestFit="1" customWidth="1"/>
    <col min="122" max="122" width="37.33203125" style="1" bestFit="1" customWidth="1"/>
    <col min="123" max="123" width="40.33203125" style="1" bestFit="1" customWidth="1"/>
    <col min="124" max="124" width="46" style="1" bestFit="1" customWidth="1"/>
    <col min="125" max="125" width="36.33203125" style="1" bestFit="1" customWidth="1"/>
    <col min="126" max="126" width="24" style="1" bestFit="1" customWidth="1"/>
    <col min="127" max="127" width="44.33203125" style="1" bestFit="1" customWidth="1"/>
    <col min="128" max="128" width="37.33203125" style="1" bestFit="1" customWidth="1"/>
    <col min="129" max="129" width="80.6640625" style="1" bestFit="1" customWidth="1"/>
    <col min="130" max="130" width="37.33203125" style="1" bestFit="1" customWidth="1"/>
    <col min="131" max="131" width="22.6640625" style="1" bestFit="1" customWidth="1"/>
    <col min="132" max="132" width="33" style="1" bestFit="1" customWidth="1"/>
    <col min="133" max="133" width="28.6640625" style="1" bestFit="1" customWidth="1"/>
    <col min="134" max="134" width="58.33203125" style="1" bestFit="1" customWidth="1"/>
    <col min="135" max="135" width="26" style="1" bestFit="1" customWidth="1"/>
    <col min="136" max="136" width="24.33203125" style="1" bestFit="1" customWidth="1"/>
    <col min="137" max="137" width="35.33203125" style="1" bestFit="1" customWidth="1"/>
    <col min="138" max="138" width="30.33203125" style="1" bestFit="1" customWidth="1"/>
    <col min="139" max="139" width="31.33203125" style="1" bestFit="1" customWidth="1"/>
    <col min="140" max="140" width="38" style="1" bestFit="1" customWidth="1"/>
    <col min="141" max="141" width="40.33203125" style="1" bestFit="1" customWidth="1"/>
    <col min="142" max="142" width="43.33203125" style="1" bestFit="1" customWidth="1"/>
    <col min="143" max="143" width="48.6640625" style="1" bestFit="1" customWidth="1"/>
    <col min="144" max="144" width="39.33203125" style="1" bestFit="1" customWidth="1"/>
    <col min="145" max="145" width="26.6640625" style="1" bestFit="1" customWidth="1"/>
    <col min="146" max="146" width="47" style="1" bestFit="1" customWidth="1"/>
    <col min="147" max="147" width="40" style="1" bestFit="1" customWidth="1"/>
    <col min="148" max="148" width="83.6640625" style="1" bestFit="1" customWidth="1"/>
    <col min="149" max="149" width="21.33203125" style="1" bestFit="1" customWidth="1"/>
    <col min="150" max="150" width="31.33203125" style="1" bestFit="1" customWidth="1"/>
    <col min="151" max="151" width="27.33203125" style="1" bestFit="1" customWidth="1"/>
    <col min="152" max="152" width="56.6640625" style="1" bestFit="1" customWidth="1"/>
    <col min="153" max="153" width="24.33203125" style="1" bestFit="1" customWidth="1"/>
    <col min="154" max="154" width="22.6640625" style="1" bestFit="1" customWidth="1"/>
    <col min="155" max="155" width="33.6640625" style="1" bestFit="1" customWidth="1"/>
    <col min="156" max="156" width="29" style="1" bestFit="1" customWidth="1"/>
    <col min="157" max="157" width="29.6640625" style="1" bestFit="1" customWidth="1"/>
    <col min="158" max="158" width="36.33203125" style="1" bestFit="1" customWidth="1"/>
    <col min="159" max="159" width="38.6640625" style="1" bestFit="1" customWidth="1"/>
    <col min="160" max="160" width="42" style="1" bestFit="1" customWidth="1"/>
    <col min="161" max="161" width="47.33203125" style="1" bestFit="1" customWidth="1"/>
    <col min="162" max="162" width="37.6640625" style="1" bestFit="1" customWidth="1"/>
    <col min="163" max="163" width="25.33203125" style="1" bestFit="1" customWidth="1"/>
    <col min="164" max="164" width="45.33203125" style="1" bestFit="1" customWidth="1"/>
    <col min="165" max="165" width="38.33203125" style="1" bestFit="1" customWidth="1"/>
    <col min="166" max="166" width="82.33203125" style="1" bestFit="1" customWidth="1"/>
    <col min="167" max="167" width="22" style="1" bestFit="1" customWidth="1"/>
    <col min="168" max="168" width="32.33203125" style="1" bestFit="1" customWidth="1"/>
    <col min="169" max="169" width="28" style="1" bestFit="1" customWidth="1"/>
    <col min="170" max="170" width="57.33203125" style="1" bestFit="1" customWidth="1"/>
    <col min="171" max="171" width="25.33203125" style="1" bestFit="1" customWidth="1"/>
    <col min="172" max="172" width="23.33203125" style="1" bestFit="1" customWidth="1"/>
    <col min="173" max="173" width="34.33203125" style="1" bestFit="1" customWidth="1"/>
    <col min="174" max="174" width="29.33203125" style="1" bestFit="1" customWidth="1"/>
    <col min="175" max="175" width="30.33203125" style="1" bestFit="1" customWidth="1"/>
    <col min="176" max="176" width="37.33203125" style="1" bestFit="1" customWidth="1"/>
    <col min="177" max="177" width="39.33203125" style="1" bestFit="1" customWidth="1"/>
    <col min="178" max="178" width="42.33203125" style="1" bestFit="1" customWidth="1"/>
    <col min="179" max="179" width="48" style="1" bestFit="1" customWidth="1"/>
    <col min="180" max="180" width="38.33203125" style="1" bestFit="1" customWidth="1"/>
    <col min="181" max="181" width="25.6640625" style="1" bestFit="1" customWidth="1"/>
    <col min="182" max="182" width="46" style="1" bestFit="1" customWidth="1"/>
    <col min="183" max="183" width="39.33203125" style="1" bestFit="1" customWidth="1"/>
    <col min="184" max="184" width="82.6640625" style="1" bestFit="1" customWidth="1"/>
    <col min="185" max="185" width="20" style="1" bestFit="1" customWidth="1"/>
    <col min="186" max="186" width="30.33203125" style="1" bestFit="1" customWidth="1"/>
    <col min="187" max="187" width="26" style="1" bestFit="1" customWidth="1"/>
    <col min="188" max="188" width="55.33203125" style="1" bestFit="1" customWidth="1"/>
    <col min="189" max="189" width="23.33203125" style="1" bestFit="1" customWidth="1"/>
    <col min="190" max="190" width="21.33203125" style="1" bestFit="1" customWidth="1"/>
    <col min="191" max="191" width="32.33203125" style="1" bestFit="1" customWidth="1"/>
    <col min="192" max="192" width="27.6640625" style="1" bestFit="1" customWidth="1"/>
    <col min="193" max="193" width="28.33203125" style="1" bestFit="1" customWidth="1"/>
    <col min="194" max="194" width="35.33203125" style="1" bestFit="1" customWidth="1"/>
    <col min="195" max="195" width="37.33203125" style="1" bestFit="1" customWidth="1"/>
    <col min="196" max="196" width="40.33203125" style="1" bestFit="1" customWidth="1"/>
    <col min="197" max="197" width="46" style="1" bestFit="1" customWidth="1"/>
    <col min="198" max="198" width="36.33203125" style="1" bestFit="1" customWidth="1"/>
    <col min="199" max="199" width="24" style="1" bestFit="1" customWidth="1"/>
    <col min="200" max="200" width="44.33203125" style="1" bestFit="1" customWidth="1"/>
    <col min="201" max="201" width="37.33203125" style="1" bestFit="1" customWidth="1"/>
    <col min="202" max="202" width="80.6640625" style="1" bestFit="1" customWidth="1"/>
    <col min="203" max="203" width="37.33203125" style="1" bestFit="1" customWidth="1"/>
    <col min="204" max="204" width="22.6640625" style="1" bestFit="1" customWidth="1"/>
    <col min="205" max="205" width="33" style="1" bestFit="1" customWidth="1"/>
    <col min="206" max="206" width="28.6640625" style="1" bestFit="1" customWidth="1"/>
    <col min="207" max="207" width="58.33203125" style="1" bestFit="1" customWidth="1"/>
    <col min="208" max="208" width="26" style="1" bestFit="1" customWidth="1"/>
    <col min="209" max="209" width="24.33203125" style="1" bestFit="1" customWidth="1"/>
    <col min="210" max="210" width="35.33203125" style="1" bestFit="1" customWidth="1"/>
    <col min="211" max="211" width="30.33203125" style="1" bestFit="1" customWidth="1"/>
    <col min="212" max="212" width="31.33203125" style="1" bestFit="1" customWidth="1"/>
    <col min="213" max="213" width="38" style="1" bestFit="1" customWidth="1"/>
    <col min="214" max="214" width="40.33203125" style="1" bestFit="1" customWidth="1"/>
    <col min="215" max="215" width="43.33203125" style="1" bestFit="1" customWidth="1"/>
    <col min="216" max="216" width="48.6640625" style="1" bestFit="1" customWidth="1"/>
    <col min="217" max="217" width="39.33203125" style="1" bestFit="1" customWidth="1"/>
    <col min="218" max="218" width="26.6640625" style="1" bestFit="1" customWidth="1"/>
    <col min="219" max="219" width="47" style="1" bestFit="1" customWidth="1"/>
    <col min="220" max="220" width="40" style="1" bestFit="1" customWidth="1"/>
    <col min="221" max="221" width="83.6640625" style="1" bestFit="1" customWidth="1"/>
    <col min="222" max="222" width="21.33203125" style="1" bestFit="1" customWidth="1"/>
    <col min="223" max="223" width="31.33203125" style="1" bestFit="1" customWidth="1"/>
    <col min="224" max="224" width="27.33203125" style="1" bestFit="1" customWidth="1"/>
    <col min="225" max="225" width="56.6640625" style="1" bestFit="1" customWidth="1"/>
    <col min="226" max="226" width="24.33203125" style="1" bestFit="1" customWidth="1"/>
    <col min="227" max="227" width="22.6640625" style="1" bestFit="1" customWidth="1"/>
    <col min="228" max="228" width="33.6640625" style="1" bestFit="1" customWidth="1"/>
    <col min="229" max="229" width="29" style="1" bestFit="1" customWidth="1"/>
    <col min="230" max="230" width="29.6640625" style="1" bestFit="1" customWidth="1"/>
    <col min="231" max="231" width="36.33203125" style="1" bestFit="1" customWidth="1"/>
    <col min="232" max="232" width="38.6640625" style="1" bestFit="1" customWidth="1"/>
    <col min="233" max="233" width="42" style="1" bestFit="1" customWidth="1"/>
    <col min="234" max="234" width="47.33203125" style="1" bestFit="1" customWidth="1"/>
    <col min="235" max="235" width="37.6640625" style="1" bestFit="1" customWidth="1"/>
    <col min="236" max="236" width="25.33203125" style="1" bestFit="1" customWidth="1"/>
    <col min="237" max="237" width="45.33203125" style="1" bestFit="1" customWidth="1"/>
    <col min="238" max="238" width="38.33203125" style="1" bestFit="1" customWidth="1"/>
    <col min="239" max="239" width="82.33203125" style="1" bestFit="1" customWidth="1"/>
    <col min="240" max="240" width="22" style="1" bestFit="1" customWidth="1"/>
    <col min="241" max="241" width="32.33203125" style="1" bestFit="1" customWidth="1"/>
    <col min="242" max="242" width="28" style="1" bestFit="1" customWidth="1"/>
    <col min="243" max="243" width="57.33203125" style="1" bestFit="1" customWidth="1"/>
    <col min="244" max="244" width="25.33203125" style="1" bestFit="1" customWidth="1"/>
    <col min="245" max="245" width="23.33203125" style="1" bestFit="1" customWidth="1"/>
    <col min="246" max="246" width="34.33203125" style="1" bestFit="1" customWidth="1"/>
    <col min="247" max="247" width="29.33203125" style="1" bestFit="1" customWidth="1"/>
    <col min="248" max="248" width="30.33203125" style="1" bestFit="1" customWidth="1"/>
    <col min="249" max="249" width="37.33203125" style="1" bestFit="1" customWidth="1"/>
    <col min="250" max="250" width="39.33203125" style="1" bestFit="1" customWidth="1"/>
    <col min="251" max="251" width="42.33203125" style="1" bestFit="1" customWidth="1"/>
    <col min="252" max="252" width="48" style="1" bestFit="1" customWidth="1"/>
    <col min="253" max="253" width="38.33203125" style="1" bestFit="1" customWidth="1"/>
    <col min="254" max="254" width="25.6640625" style="1" bestFit="1" customWidth="1"/>
    <col min="255" max="255" width="46" style="1" bestFit="1" customWidth="1"/>
    <col min="256" max="256" width="39.33203125" style="1" bestFit="1" customWidth="1"/>
    <col min="257" max="257" width="82.6640625" style="1" bestFit="1" customWidth="1"/>
    <col min="258" max="258" width="20" style="1" bestFit="1" customWidth="1"/>
    <col min="259" max="259" width="30.33203125" style="1" bestFit="1" customWidth="1"/>
    <col min="260" max="260" width="26" style="1" bestFit="1" customWidth="1"/>
    <col min="261" max="261" width="55.33203125" style="1" bestFit="1" customWidth="1"/>
    <col min="262" max="262" width="23.33203125" style="1" bestFit="1" customWidth="1"/>
    <col min="263" max="263" width="21.33203125" style="1" bestFit="1" customWidth="1"/>
    <col min="264" max="264" width="32.33203125" style="1" bestFit="1" customWidth="1"/>
    <col min="265" max="265" width="27.6640625" style="1" bestFit="1" customWidth="1"/>
    <col min="266" max="266" width="28.33203125" style="1" bestFit="1" customWidth="1"/>
    <col min="267" max="267" width="35.33203125" style="1" bestFit="1" customWidth="1"/>
    <col min="268" max="268" width="37.33203125" style="1" bestFit="1" customWidth="1"/>
    <col min="269" max="269" width="40.33203125" style="1" bestFit="1" customWidth="1"/>
    <col min="270" max="270" width="46" style="1" bestFit="1" customWidth="1"/>
    <col min="271" max="271" width="36.33203125" style="1" bestFit="1" customWidth="1"/>
    <col min="272" max="272" width="24" style="1" bestFit="1" customWidth="1"/>
    <col min="273" max="273" width="44.33203125" style="1" bestFit="1" customWidth="1"/>
    <col min="274" max="274" width="37.33203125" style="1" bestFit="1" customWidth="1"/>
    <col min="275" max="275" width="80.6640625" style="1" bestFit="1" customWidth="1"/>
    <col min="276" max="276" width="37.33203125" style="1" bestFit="1" customWidth="1"/>
    <col min="277" max="277" width="22.6640625" style="1" bestFit="1" customWidth="1"/>
    <col min="278" max="278" width="33" style="1" bestFit="1" customWidth="1"/>
    <col min="279" max="279" width="28.6640625" style="1" bestFit="1" customWidth="1"/>
    <col min="280" max="280" width="58.33203125" style="1" bestFit="1" customWidth="1"/>
    <col min="281" max="281" width="26" style="1" bestFit="1" customWidth="1"/>
    <col min="282" max="282" width="24.33203125" style="1" bestFit="1" customWidth="1"/>
    <col min="283" max="283" width="35.33203125" style="1" bestFit="1" customWidth="1"/>
    <col min="284" max="284" width="30.33203125" style="1" bestFit="1" customWidth="1"/>
    <col min="285" max="285" width="31.33203125" style="1" bestFit="1" customWidth="1"/>
    <col min="286" max="286" width="38" style="1" bestFit="1" customWidth="1"/>
    <col min="287" max="287" width="40.33203125" style="1" bestFit="1" customWidth="1"/>
    <col min="288" max="288" width="43.33203125" style="1" bestFit="1" customWidth="1"/>
    <col min="289" max="289" width="48.6640625" style="1" bestFit="1" customWidth="1"/>
    <col min="290" max="290" width="39.33203125" style="1" bestFit="1" customWidth="1"/>
    <col min="291" max="291" width="26.6640625" style="1" bestFit="1" customWidth="1"/>
    <col min="292" max="292" width="47" style="1" bestFit="1" customWidth="1"/>
    <col min="293" max="293" width="40" style="1" bestFit="1" customWidth="1"/>
    <col min="294" max="294" width="83.6640625" style="1" bestFit="1" customWidth="1"/>
    <col min="295" max="295" width="21.33203125" style="1" bestFit="1" customWidth="1"/>
    <col min="296" max="296" width="31.33203125" style="1" bestFit="1" customWidth="1"/>
    <col min="297" max="297" width="27.33203125" style="1" bestFit="1" customWidth="1"/>
    <col min="298" max="298" width="56.6640625" style="1" bestFit="1" customWidth="1"/>
    <col min="299" max="299" width="24.33203125" style="1" bestFit="1" customWidth="1"/>
    <col min="300" max="300" width="22.6640625" style="1" bestFit="1" customWidth="1"/>
    <col min="301" max="301" width="33.6640625" style="1" bestFit="1" customWidth="1"/>
    <col min="302" max="302" width="29" style="1" bestFit="1" customWidth="1"/>
    <col min="303" max="303" width="29.6640625" style="1" bestFit="1" customWidth="1"/>
    <col min="304" max="304" width="36.33203125" style="1" bestFit="1" customWidth="1"/>
    <col min="305" max="305" width="38.6640625" style="1" bestFit="1" customWidth="1"/>
    <col min="306" max="306" width="42" style="1" bestFit="1" customWidth="1"/>
    <col min="307" max="307" width="47.33203125" style="1" bestFit="1" customWidth="1"/>
    <col min="308" max="308" width="37.6640625" style="1" bestFit="1" customWidth="1"/>
    <col min="309" max="309" width="25.33203125" style="1" bestFit="1" customWidth="1"/>
    <col min="310" max="310" width="45.33203125" style="1" bestFit="1" customWidth="1"/>
    <col min="311" max="311" width="38.33203125" style="1" bestFit="1" customWidth="1"/>
    <col min="312" max="312" width="82.33203125" style="1" bestFit="1" customWidth="1"/>
    <col min="313" max="313" width="22" style="1" bestFit="1" customWidth="1"/>
    <col min="314" max="314" width="32.33203125" style="1" bestFit="1" customWidth="1"/>
    <col min="315" max="315" width="28" style="1" bestFit="1" customWidth="1"/>
    <col min="316" max="316" width="57.33203125" style="1" bestFit="1" customWidth="1"/>
    <col min="317" max="317" width="25.33203125" style="1" bestFit="1" customWidth="1"/>
    <col min="318" max="318" width="23.33203125" style="1" bestFit="1" customWidth="1"/>
    <col min="319" max="319" width="34.33203125" style="1" bestFit="1" customWidth="1"/>
    <col min="320" max="320" width="29.33203125" style="1" bestFit="1" customWidth="1"/>
    <col min="321" max="321" width="30.33203125" style="1" bestFit="1" customWidth="1"/>
    <col min="322" max="322" width="37.33203125" style="1" bestFit="1" customWidth="1"/>
    <col min="323" max="323" width="39.33203125" style="1" bestFit="1" customWidth="1"/>
    <col min="324" max="324" width="42.33203125" style="1" bestFit="1" customWidth="1"/>
    <col min="325" max="325" width="48" style="1" bestFit="1" customWidth="1"/>
    <col min="326" max="326" width="38.33203125" style="1" bestFit="1" customWidth="1"/>
    <col min="327" max="327" width="25.6640625" style="1" bestFit="1" customWidth="1"/>
    <col min="328" max="328" width="46" style="1" bestFit="1" customWidth="1"/>
    <col min="329" max="329" width="39.33203125" style="1" bestFit="1" customWidth="1"/>
    <col min="330" max="330" width="82.6640625" style="1" bestFit="1" customWidth="1"/>
    <col min="331" max="331" width="20" style="1" bestFit="1" customWidth="1"/>
    <col min="332" max="332" width="30.33203125" style="1" bestFit="1" customWidth="1"/>
    <col min="333" max="333" width="26" style="1" bestFit="1" customWidth="1"/>
    <col min="334" max="334" width="55.33203125" style="1" bestFit="1" customWidth="1"/>
    <col min="335" max="335" width="23.33203125" style="1" bestFit="1" customWidth="1"/>
    <col min="336" max="336" width="21.33203125" style="1" bestFit="1" customWidth="1"/>
    <col min="337" max="337" width="32.33203125" style="1" bestFit="1" customWidth="1"/>
    <col min="338" max="338" width="27.6640625" style="1" bestFit="1" customWidth="1"/>
    <col min="339" max="339" width="28.33203125" style="1" bestFit="1" customWidth="1"/>
    <col min="340" max="340" width="35.33203125" style="1" bestFit="1" customWidth="1"/>
    <col min="341" max="341" width="37.33203125" style="1" bestFit="1" customWidth="1"/>
    <col min="342" max="342" width="40.33203125" style="1" bestFit="1" customWidth="1"/>
    <col min="343" max="343" width="46" style="1" bestFit="1" customWidth="1"/>
    <col min="344" max="344" width="36.33203125" style="1" bestFit="1" customWidth="1"/>
    <col min="345" max="345" width="24" style="1" bestFit="1" customWidth="1"/>
    <col min="346" max="346" width="44.33203125" style="1" bestFit="1" customWidth="1"/>
    <col min="347" max="347" width="37.33203125" style="1" bestFit="1" customWidth="1"/>
    <col min="348" max="348" width="80.6640625" style="1" bestFit="1" customWidth="1"/>
    <col min="349" max="349" width="37.33203125" style="1" bestFit="1" customWidth="1"/>
    <col min="350" max="16384" width="11.33203125" style="1"/>
  </cols>
  <sheetData>
    <row r="1" spans="1:57" ht="30" customHeight="1" thickTop="1" x14ac:dyDescent="0.2">
      <c r="A1" s="150"/>
      <c r="B1" s="151"/>
      <c r="C1" s="164" t="s">
        <v>31</v>
      </c>
      <c r="D1" s="165"/>
      <c r="E1" s="165"/>
      <c r="F1" s="165"/>
      <c r="G1" s="165"/>
      <c r="H1" s="165"/>
      <c r="I1" s="165"/>
      <c r="J1" s="165"/>
      <c r="K1" s="165"/>
      <c r="L1" s="165"/>
      <c r="M1" s="165"/>
      <c r="N1" s="165"/>
      <c r="O1" s="165"/>
      <c r="P1" s="165"/>
      <c r="Q1" s="165"/>
      <c r="R1" s="165"/>
      <c r="S1" s="165"/>
      <c r="T1" s="165"/>
      <c r="U1" s="165"/>
      <c r="V1" s="165"/>
      <c r="W1" s="165"/>
      <c r="X1" s="165"/>
      <c r="Y1" s="165"/>
      <c r="Z1" s="165"/>
      <c r="AA1" s="165"/>
      <c r="AB1" s="165"/>
      <c r="AC1" s="165"/>
      <c r="AD1" s="165"/>
      <c r="AE1" s="165"/>
      <c r="AF1" s="165"/>
      <c r="AG1" s="165"/>
      <c r="AH1" s="165"/>
      <c r="AI1" s="165"/>
      <c r="AJ1" s="165"/>
      <c r="AK1" s="165"/>
      <c r="AL1" s="165"/>
      <c r="AM1" s="165"/>
      <c r="AN1" s="165"/>
      <c r="AO1" s="165"/>
      <c r="AP1" s="165"/>
      <c r="AQ1" s="165"/>
      <c r="AR1" s="165"/>
      <c r="AS1" s="165"/>
      <c r="AT1" s="165"/>
      <c r="AU1" s="165"/>
      <c r="AV1" s="165"/>
      <c r="AW1" s="165"/>
      <c r="AX1" s="165"/>
      <c r="AY1" s="165"/>
      <c r="AZ1" s="165"/>
      <c r="BA1" s="165"/>
      <c r="BB1" s="166"/>
      <c r="BC1" s="173" t="s">
        <v>32</v>
      </c>
      <c r="BD1" s="174"/>
      <c r="BE1" s="175"/>
    </row>
    <row r="2" spans="1:57" ht="30" customHeight="1" x14ac:dyDescent="0.2">
      <c r="A2" s="152"/>
      <c r="B2" s="153"/>
      <c r="C2" s="167"/>
      <c r="D2" s="168"/>
      <c r="E2" s="168"/>
      <c r="F2" s="168"/>
      <c r="G2" s="168"/>
      <c r="H2" s="168"/>
      <c r="I2" s="168"/>
      <c r="J2" s="168"/>
      <c r="K2" s="168"/>
      <c r="L2" s="168"/>
      <c r="M2" s="168"/>
      <c r="N2" s="168"/>
      <c r="O2" s="168"/>
      <c r="P2" s="168"/>
      <c r="Q2" s="168"/>
      <c r="R2" s="168"/>
      <c r="S2" s="168"/>
      <c r="T2" s="168"/>
      <c r="U2" s="168"/>
      <c r="V2" s="168"/>
      <c r="W2" s="168"/>
      <c r="X2" s="168"/>
      <c r="Y2" s="168"/>
      <c r="Z2" s="168"/>
      <c r="AA2" s="168"/>
      <c r="AB2" s="168"/>
      <c r="AC2" s="168"/>
      <c r="AD2" s="168"/>
      <c r="AE2" s="168"/>
      <c r="AF2" s="168"/>
      <c r="AG2" s="168"/>
      <c r="AH2" s="168"/>
      <c r="AI2" s="168"/>
      <c r="AJ2" s="168"/>
      <c r="AK2" s="168"/>
      <c r="AL2" s="168"/>
      <c r="AM2" s="168"/>
      <c r="AN2" s="168"/>
      <c r="AO2" s="168"/>
      <c r="AP2" s="168"/>
      <c r="AQ2" s="168"/>
      <c r="AR2" s="168"/>
      <c r="AS2" s="168"/>
      <c r="AT2" s="168"/>
      <c r="AU2" s="168"/>
      <c r="AV2" s="168"/>
      <c r="AW2" s="168"/>
      <c r="AX2" s="168"/>
      <c r="AY2" s="168"/>
      <c r="AZ2" s="168"/>
      <c r="BA2" s="168"/>
      <c r="BB2" s="169"/>
      <c r="BC2" s="176" t="s">
        <v>154</v>
      </c>
      <c r="BD2" s="177"/>
      <c r="BE2" s="178"/>
    </row>
    <row r="3" spans="1:57" ht="30" customHeight="1" x14ac:dyDescent="0.2">
      <c r="A3" s="152"/>
      <c r="B3" s="153"/>
      <c r="C3" s="167"/>
      <c r="D3" s="168"/>
      <c r="E3" s="168"/>
      <c r="F3" s="168"/>
      <c r="G3" s="168"/>
      <c r="H3" s="168"/>
      <c r="I3" s="168"/>
      <c r="J3" s="168"/>
      <c r="K3" s="168"/>
      <c r="L3" s="168"/>
      <c r="M3" s="168"/>
      <c r="N3" s="168"/>
      <c r="O3" s="168"/>
      <c r="P3" s="168"/>
      <c r="Q3" s="168"/>
      <c r="R3" s="168"/>
      <c r="S3" s="168"/>
      <c r="T3" s="168"/>
      <c r="U3" s="168"/>
      <c r="V3" s="168"/>
      <c r="W3" s="168"/>
      <c r="X3" s="168"/>
      <c r="Y3" s="168"/>
      <c r="Z3" s="168"/>
      <c r="AA3" s="168"/>
      <c r="AB3" s="168"/>
      <c r="AC3" s="168"/>
      <c r="AD3" s="168"/>
      <c r="AE3" s="168"/>
      <c r="AF3" s="168"/>
      <c r="AG3" s="168"/>
      <c r="AH3" s="168"/>
      <c r="AI3" s="168"/>
      <c r="AJ3" s="168"/>
      <c r="AK3" s="168"/>
      <c r="AL3" s="168"/>
      <c r="AM3" s="168"/>
      <c r="AN3" s="168"/>
      <c r="AO3" s="168"/>
      <c r="AP3" s="168"/>
      <c r="AQ3" s="168"/>
      <c r="AR3" s="168"/>
      <c r="AS3" s="168"/>
      <c r="AT3" s="168"/>
      <c r="AU3" s="168"/>
      <c r="AV3" s="168"/>
      <c r="AW3" s="168"/>
      <c r="AX3" s="168"/>
      <c r="AY3" s="168"/>
      <c r="AZ3" s="168"/>
      <c r="BA3" s="168"/>
      <c r="BB3" s="169"/>
      <c r="BC3" s="176" t="s">
        <v>155</v>
      </c>
      <c r="BD3" s="177"/>
      <c r="BE3" s="178"/>
    </row>
    <row r="4" spans="1:57" ht="30" customHeight="1" thickBot="1" x14ac:dyDescent="0.25">
      <c r="A4" s="154"/>
      <c r="B4" s="155"/>
      <c r="C4" s="170"/>
      <c r="D4" s="171"/>
      <c r="E4" s="171"/>
      <c r="F4" s="171"/>
      <c r="G4" s="171"/>
      <c r="H4" s="171"/>
      <c r="I4" s="171"/>
      <c r="J4" s="171"/>
      <c r="K4" s="171"/>
      <c r="L4" s="171"/>
      <c r="M4" s="171"/>
      <c r="N4" s="171"/>
      <c r="O4" s="171"/>
      <c r="P4" s="171"/>
      <c r="Q4" s="171"/>
      <c r="R4" s="171"/>
      <c r="S4" s="171"/>
      <c r="T4" s="171"/>
      <c r="U4" s="171"/>
      <c r="V4" s="171"/>
      <c r="W4" s="171"/>
      <c r="X4" s="171"/>
      <c r="Y4" s="171"/>
      <c r="Z4" s="171"/>
      <c r="AA4" s="171"/>
      <c r="AB4" s="171"/>
      <c r="AC4" s="171"/>
      <c r="AD4" s="171"/>
      <c r="AE4" s="171"/>
      <c r="AF4" s="171"/>
      <c r="AG4" s="171"/>
      <c r="AH4" s="171"/>
      <c r="AI4" s="171"/>
      <c r="AJ4" s="171"/>
      <c r="AK4" s="171"/>
      <c r="AL4" s="171"/>
      <c r="AM4" s="171"/>
      <c r="AN4" s="171"/>
      <c r="AO4" s="171"/>
      <c r="AP4" s="171"/>
      <c r="AQ4" s="171"/>
      <c r="AR4" s="171"/>
      <c r="AS4" s="171"/>
      <c r="AT4" s="171"/>
      <c r="AU4" s="171"/>
      <c r="AV4" s="171"/>
      <c r="AW4" s="171"/>
      <c r="AX4" s="171"/>
      <c r="AY4" s="171"/>
      <c r="AZ4" s="171"/>
      <c r="BA4" s="171"/>
      <c r="BB4" s="172"/>
      <c r="BC4" s="179" t="s">
        <v>156</v>
      </c>
      <c r="BD4" s="180"/>
      <c r="BE4" s="181"/>
    </row>
    <row r="5" spans="1:57" ht="23.25" customHeight="1" thickTop="1" x14ac:dyDescent="0.2">
      <c r="BE5" s="11"/>
    </row>
    <row r="6" spans="1:57" ht="28.5" customHeight="1" thickBot="1" x14ac:dyDescent="0.25">
      <c r="B6" s="3" t="s">
        <v>28</v>
      </c>
      <c r="C6" s="6"/>
      <c r="D6" s="6"/>
      <c r="E6" s="6"/>
      <c r="F6" s="6"/>
      <c r="G6" s="6"/>
      <c r="H6" s="126"/>
      <c r="I6" s="6"/>
      <c r="J6" s="6"/>
      <c r="K6" s="6"/>
      <c r="L6" s="6"/>
      <c r="M6" s="6"/>
      <c r="N6" s="6"/>
      <c r="O6" s="7"/>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12"/>
      <c r="BD6" s="38"/>
      <c r="BE6" s="13"/>
    </row>
    <row r="7" spans="1:57" ht="37.25" customHeight="1" thickBot="1" x14ac:dyDescent="0.25">
      <c r="A7" s="1"/>
      <c r="B7" s="8">
        <v>2025</v>
      </c>
      <c r="C7" s="6"/>
      <c r="D7" s="6"/>
      <c r="E7" s="6"/>
      <c r="F7" s="6"/>
      <c r="G7" s="6"/>
      <c r="H7" s="126"/>
      <c r="I7" s="6"/>
      <c r="J7" s="6"/>
      <c r="K7" s="6"/>
      <c r="L7" s="6"/>
      <c r="M7" s="6"/>
      <c r="N7" s="6"/>
      <c r="O7" s="7"/>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12"/>
      <c r="BD7" s="38"/>
      <c r="BE7" s="13"/>
    </row>
    <row r="8" spans="1:57" ht="8.75" customHeight="1" thickBot="1" x14ac:dyDescent="0.25">
      <c r="A8" s="1"/>
      <c r="B8" s="1"/>
      <c r="C8" s="7"/>
      <c r="D8" s="6"/>
      <c r="E8" s="6"/>
      <c r="F8" s="6"/>
      <c r="G8" s="6"/>
      <c r="H8" s="126"/>
      <c r="I8" s="6"/>
      <c r="J8" s="6"/>
      <c r="K8" s="6"/>
      <c r="L8" s="6"/>
      <c r="M8" s="6"/>
      <c r="N8" s="6"/>
      <c r="O8" s="7"/>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12"/>
      <c r="BD8" s="38"/>
      <c r="BE8" s="13"/>
    </row>
    <row r="9" spans="1:57" s="2" customFormat="1" ht="38" customHeight="1" thickBot="1" x14ac:dyDescent="0.25">
      <c r="A9" s="156" t="s">
        <v>27</v>
      </c>
      <c r="B9" s="156"/>
      <c r="C9" s="156"/>
      <c r="D9" s="156"/>
      <c r="E9" s="156"/>
      <c r="F9" s="156"/>
      <c r="G9" s="156"/>
      <c r="H9" s="157" t="s">
        <v>25</v>
      </c>
      <c r="I9" s="158"/>
      <c r="J9" s="158"/>
      <c r="K9" s="158"/>
      <c r="L9" s="158"/>
      <c r="M9" s="158"/>
      <c r="N9" s="158"/>
      <c r="O9" s="159"/>
      <c r="P9" s="160" t="s">
        <v>24</v>
      </c>
      <c r="Q9" s="161"/>
      <c r="R9" s="161"/>
      <c r="S9" s="161"/>
      <c r="T9" s="161"/>
      <c r="U9" s="161"/>
      <c r="V9" s="161"/>
      <c r="W9" s="161"/>
      <c r="X9" s="161"/>
      <c r="Y9" s="161"/>
      <c r="Z9" s="161"/>
      <c r="AA9" s="161"/>
      <c r="AB9" s="161"/>
      <c r="AC9" s="161"/>
      <c r="AD9" s="162"/>
      <c r="AE9" s="163"/>
      <c r="AF9" s="157" t="s">
        <v>23</v>
      </c>
      <c r="AG9" s="158"/>
      <c r="AH9" s="158"/>
      <c r="AI9" s="158"/>
      <c r="AJ9" s="158"/>
      <c r="AK9" s="158"/>
      <c r="AL9" s="158"/>
      <c r="AM9" s="158"/>
      <c r="AN9" s="158"/>
      <c r="AO9" s="158"/>
      <c r="AP9" s="158"/>
      <c r="AQ9" s="158"/>
      <c r="AR9" s="158"/>
      <c r="AS9" s="158"/>
      <c r="AT9" s="158"/>
      <c r="AU9" s="158"/>
      <c r="AV9" s="158"/>
      <c r="AW9" s="158"/>
      <c r="AX9" s="157" t="s">
        <v>72</v>
      </c>
      <c r="AY9" s="158"/>
      <c r="AZ9" s="159"/>
      <c r="BA9" s="158" t="s">
        <v>74</v>
      </c>
      <c r="BB9" s="158"/>
      <c r="BC9" s="148" t="s">
        <v>22</v>
      </c>
      <c r="BD9" s="149"/>
      <c r="BE9" s="14"/>
    </row>
    <row r="10" spans="1:57" s="2" customFormat="1" ht="57" customHeight="1" x14ac:dyDescent="0.2">
      <c r="A10" s="53" t="s">
        <v>20</v>
      </c>
      <c r="B10" s="53" t="s">
        <v>19</v>
      </c>
      <c r="C10" s="53" t="s">
        <v>18</v>
      </c>
      <c r="D10" s="53" t="s">
        <v>17</v>
      </c>
      <c r="E10" s="53" t="s">
        <v>16</v>
      </c>
      <c r="F10" s="53" t="s">
        <v>15</v>
      </c>
      <c r="G10" s="53" t="s">
        <v>14</v>
      </c>
      <c r="H10" s="127" t="s">
        <v>34</v>
      </c>
      <c r="I10" s="53" t="s">
        <v>8</v>
      </c>
      <c r="J10" s="53" t="s">
        <v>7</v>
      </c>
      <c r="K10" s="53" t="s">
        <v>6</v>
      </c>
      <c r="L10" s="53" t="s">
        <v>5</v>
      </c>
      <c r="M10" s="53" t="s">
        <v>4</v>
      </c>
      <c r="N10" s="53" t="s">
        <v>3</v>
      </c>
      <c r="O10" s="72" t="s">
        <v>2</v>
      </c>
      <c r="P10" s="53" t="s">
        <v>37</v>
      </c>
      <c r="Q10" s="53" t="s">
        <v>38</v>
      </c>
      <c r="R10" s="53" t="s">
        <v>39</v>
      </c>
      <c r="S10" s="53" t="s">
        <v>40</v>
      </c>
      <c r="T10" s="53" t="s">
        <v>41</v>
      </c>
      <c r="U10" s="53" t="s">
        <v>42</v>
      </c>
      <c r="V10" s="53" t="s">
        <v>43</v>
      </c>
      <c r="W10" s="53" t="s">
        <v>44</v>
      </c>
      <c r="X10" s="53" t="s">
        <v>45</v>
      </c>
      <c r="Y10" s="53" t="s">
        <v>46</v>
      </c>
      <c r="Z10" s="53" t="s">
        <v>47</v>
      </c>
      <c r="AA10" s="53" t="s">
        <v>48</v>
      </c>
      <c r="AB10" s="53" t="s">
        <v>49</v>
      </c>
      <c r="AC10" s="53" t="s">
        <v>50</v>
      </c>
      <c r="AD10" s="53" t="s">
        <v>91</v>
      </c>
      <c r="AE10" s="53" t="s">
        <v>51</v>
      </c>
      <c r="AF10" s="53" t="s">
        <v>52</v>
      </c>
      <c r="AG10" s="53" t="s">
        <v>53</v>
      </c>
      <c r="AH10" s="53" t="s">
        <v>54</v>
      </c>
      <c r="AI10" s="53" t="s">
        <v>55</v>
      </c>
      <c r="AJ10" s="53" t="s">
        <v>56</v>
      </c>
      <c r="AK10" s="53" t="s">
        <v>57</v>
      </c>
      <c r="AL10" s="53" t="s">
        <v>58</v>
      </c>
      <c r="AM10" s="53" t="s">
        <v>59</v>
      </c>
      <c r="AN10" s="53" t="s">
        <v>60</v>
      </c>
      <c r="AO10" s="53" t="s">
        <v>61</v>
      </c>
      <c r="AP10" s="53" t="s">
        <v>62</v>
      </c>
      <c r="AQ10" s="53" t="s">
        <v>63</v>
      </c>
      <c r="AR10" s="53" t="s">
        <v>64</v>
      </c>
      <c r="AS10" s="53" t="s">
        <v>65</v>
      </c>
      <c r="AT10" s="53" t="s">
        <v>92</v>
      </c>
      <c r="AU10" s="53" t="s">
        <v>67</v>
      </c>
      <c r="AV10" s="53" t="s">
        <v>35</v>
      </c>
      <c r="AW10" s="73" t="s">
        <v>36</v>
      </c>
      <c r="AX10" s="53" t="s">
        <v>71</v>
      </c>
      <c r="AY10" s="53" t="s">
        <v>69</v>
      </c>
      <c r="AZ10" s="53" t="s">
        <v>68</v>
      </c>
      <c r="BA10" s="57" t="s">
        <v>73</v>
      </c>
      <c r="BB10" s="73" t="s">
        <v>70</v>
      </c>
      <c r="BC10" s="53" t="s">
        <v>1</v>
      </c>
      <c r="BD10" s="53" t="s">
        <v>0</v>
      </c>
      <c r="BE10" s="55" t="s">
        <v>21</v>
      </c>
    </row>
    <row r="11" spans="1:57" s="9" customFormat="1" ht="221" x14ac:dyDescent="0.2">
      <c r="A11" s="108">
        <v>64</v>
      </c>
      <c r="B11" s="108" t="s">
        <v>93</v>
      </c>
      <c r="C11" s="108" t="s">
        <v>94</v>
      </c>
      <c r="D11" s="108" t="s">
        <v>95</v>
      </c>
      <c r="E11" s="108" t="s">
        <v>96</v>
      </c>
      <c r="F11" s="108" t="s">
        <v>97</v>
      </c>
      <c r="G11" s="108" t="s">
        <v>98</v>
      </c>
      <c r="H11" s="85">
        <v>2024680010181</v>
      </c>
      <c r="I11" s="75" t="s">
        <v>123</v>
      </c>
      <c r="J11" s="109">
        <v>900000000</v>
      </c>
      <c r="K11" s="109">
        <v>200000000</v>
      </c>
      <c r="L11" s="77" t="s">
        <v>124</v>
      </c>
      <c r="M11" s="77">
        <v>2000</v>
      </c>
      <c r="N11" s="75" t="s">
        <v>162</v>
      </c>
      <c r="O11" s="86" t="s">
        <v>159</v>
      </c>
      <c r="P11" s="94">
        <v>200000000</v>
      </c>
      <c r="Q11" s="17"/>
      <c r="R11" s="17"/>
      <c r="S11" s="17"/>
      <c r="T11" s="17"/>
      <c r="U11" s="17"/>
      <c r="V11" s="17"/>
      <c r="W11" s="17"/>
      <c r="X11" s="17"/>
      <c r="Y11" s="17"/>
      <c r="Z11" s="17"/>
      <c r="AA11" s="17"/>
      <c r="AB11" s="17"/>
      <c r="AC11" s="17"/>
      <c r="AD11" s="17">
        <v>15000000</v>
      </c>
      <c r="AE11" s="23">
        <f>SUM(Tabla13[[#This Row],[Recursos propios 2024]:[Recursos del Balance]])</f>
        <v>215000000</v>
      </c>
      <c r="AF11" s="17">
        <f ca="1">SUM(Tabla13[[#This Row],[Recursos propios 20242]:[Recursos del Balance2]])</f>
        <v>169800000</v>
      </c>
      <c r="AG11" s="17"/>
      <c r="AH11" s="17"/>
      <c r="AI11" s="17"/>
      <c r="AJ11" s="17"/>
      <c r="AK11" s="17"/>
      <c r="AL11" s="17"/>
      <c r="AM11" s="17"/>
      <c r="AN11" s="17"/>
      <c r="AO11" s="17"/>
      <c r="AP11" s="17"/>
      <c r="AQ11" s="17"/>
      <c r="AR11" s="17"/>
      <c r="AS11" s="17"/>
      <c r="AT11" s="17"/>
      <c r="AU11" s="17">
        <v>169800000</v>
      </c>
      <c r="AV11" s="25">
        <v>16500000</v>
      </c>
      <c r="AW11" s="101">
        <v>16500000</v>
      </c>
      <c r="AX11" s="21">
        <f>+Tabla13[[#This Row],[Total Recursos Comprometido 2024]]/Tabla13[[#This Row],[Total 2024]]</f>
        <v>0.7897674418604651</v>
      </c>
      <c r="AY11" s="18">
        <f>+Tabla13[[#This Row],[Total Recursos Obligados]]/Tabla13[[#This Row],[Total 2024]]</f>
        <v>7.6744186046511634E-2</v>
      </c>
      <c r="AZ11" s="22">
        <f>+Tabla13[[#This Row],[Total Recursos Pagados]]/Tabla13[[#This Row],[Total 2024]]</f>
        <v>7.6744186046511634E-2</v>
      </c>
      <c r="BA11" s="111"/>
      <c r="BB11" s="104" t="str">
        <f>IF(Tabla13[[#This Row],[Total Recursos Gestionados2]]=0,"_",IF(Tabla13[[#This Row],[Ejecución Recursos Comprometidos]]=0,100%,Tabla13[[#This Row],[Total Recursos Gestionados2]]/Tabla13[[#This Row],[Ejecución Recursos Comprometidos]]))</f>
        <v>_</v>
      </c>
      <c r="BC11" s="47" t="s">
        <v>131</v>
      </c>
      <c r="BD11" s="48" t="s">
        <v>132</v>
      </c>
      <c r="BE11" s="49">
        <v>8</v>
      </c>
    </row>
    <row r="12" spans="1:57" s="10" customFormat="1" ht="272" x14ac:dyDescent="0.2">
      <c r="A12" s="74">
        <v>65</v>
      </c>
      <c r="B12" s="74" t="s">
        <v>93</v>
      </c>
      <c r="C12" s="74" t="s">
        <v>94</v>
      </c>
      <c r="D12" s="74" t="s">
        <v>99</v>
      </c>
      <c r="E12" s="74" t="s">
        <v>100</v>
      </c>
      <c r="F12" s="74" t="s">
        <v>101</v>
      </c>
      <c r="G12" s="74" t="s">
        <v>102</v>
      </c>
      <c r="H12" s="87">
        <v>2024680010182</v>
      </c>
      <c r="I12" s="75" t="s">
        <v>125</v>
      </c>
      <c r="J12" s="75">
        <v>17218841197.950001</v>
      </c>
      <c r="K12" s="77">
        <v>627320000</v>
      </c>
      <c r="L12" s="77" t="s">
        <v>124</v>
      </c>
      <c r="M12" s="77">
        <v>4000</v>
      </c>
      <c r="N12" s="75" t="s">
        <v>161</v>
      </c>
      <c r="O12" s="86" t="s">
        <v>160</v>
      </c>
      <c r="P12" s="94">
        <v>627320000</v>
      </c>
      <c r="Q12" s="15"/>
      <c r="R12" s="15"/>
      <c r="S12" s="29"/>
      <c r="T12" s="15"/>
      <c r="U12" s="15"/>
      <c r="V12" s="15"/>
      <c r="W12" s="15"/>
      <c r="X12" s="15"/>
      <c r="Y12" s="15"/>
      <c r="Z12" s="15"/>
      <c r="AA12" s="15"/>
      <c r="AB12" s="15"/>
      <c r="AC12" s="15"/>
      <c r="AD12" s="15">
        <v>1460540430.46</v>
      </c>
      <c r="AE12" s="30">
        <f>SUM(Tabla13[[#This Row],[Recursos propios 2024]:[Recursos del Balance]])</f>
        <v>2087860430.46</v>
      </c>
      <c r="AF12" s="15">
        <f ca="1">SUM(Tabla13[[#This Row],[Recursos propios 20242]:[Recursos del Balance2]])</f>
        <v>326384800</v>
      </c>
      <c r="AG12" s="15"/>
      <c r="AH12" s="15"/>
      <c r="AI12" s="15"/>
      <c r="AJ12" s="15"/>
      <c r="AK12" s="15"/>
      <c r="AL12" s="15"/>
      <c r="AM12" s="15"/>
      <c r="AN12" s="15"/>
      <c r="AO12" s="15"/>
      <c r="AP12" s="15"/>
      <c r="AQ12" s="15"/>
      <c r="AR12" s="15"/>
      <c r="AS12" s="15"/>
      <c r="AT12" s="15"/>
      <c r="AU12" s="15">
        <v>326384800</v>
      </c>
      <c r="AV12" s="27">
        <v>163192400</v>
      </c>
      <c r="AW12" s="102">
        <v>163192400</v>
      </c>
      <c r="AX12" s="67">
        <f>+Tabla13[[#This Row],[Total Recursos Comprometido 2024]]/Tabla13[[#This Row],[Total 2024]]</f>
        <v>0.15632500872105254</v>
      </c>
      <c r="AY12" s="19">
        <f>+Tabla13[[#This Row],[Total Recursos Obligados]]/Tabla13[[#This Row],[Total 2024]]</f>
        <v>7.8162504360526269E-2</v>
      </c>
      <c r="AZ12" s="68">
        <f>+Tabla13[[#This Row],[Total Recursos Pagados]]/Tabla13[[#This Row],[Total 2024]]</f>
        <v>7.8162504360526269E-2</v>
      </c>
      <c r="BA12" s="112"/>
      <c r="BB12" s="105" t="str">
        <f>IF(Tabla13[[#This Row],[Total Recursos Gestionados2]]=0,"_",IF(Tabla13[[#This Row],[Ejecución Recursos Comprometidos]]=0,100%,Tabla13[[#This Row],[Total Recursos Gestionados2]]/Tabla13[[#This Row],[Ejecución Recursos Comprometidos]]))</f>
        <v>_</v>
      </c>
      <c r="BC12" s="47" t="s">
        <v>131</v>
      </c>
      <c r="BD12" s="48" t="s">
        <v>132</v>
      </c>
      <c r="BE12" s="28">
        <v>8</v>
      </c>
    </row>
    <row r="13" spans="1:57" s="10" customFormat="1" ht="409" customHeight="1" x14ac:dyDescent="0.2">
      <c r="A13" s="108">
        <v>66</v>
      </c>
      <c r="B13" s="108" t="s">
        <v>93</v>
      </c>
      <c r="C13" s="108" t="s">
        <v>103</v>
      </c>
      <c r="D13" s="108" t="s">
        <v>104</v>
      </c>
      <c r="E13" s="108" t="s">
        <v>105</v>
      </c>
      <c r="F13" s="108" t="s">
        <v>106</v>
      </c>
      <c r="G13" s="108" t="s">
        <v>107</v>
      </c>
      <c r="H13" s="87" t="s">
        <v>126</v>
      </c>
      <c r="I13" s="75" t="s">
        <v>127</v>
      </c>
      <c r="J13" s="75">
        <v>18415129169.099998</v>
      </c>
      <c r="K13" s="77">
        <v>4309500000</v>
      </c>
      <c r="L13" s="77" t="s">
        <v>124</v>
      </c>
      <c r="M13" s="77">
        <v>17435</v>
      </c>
      <c r="N13" s="75" t="s">
        <v>163</v>
      </c>
      <c r="O13" s="147" t="s">
        <v>164</v>
      </c>
      <c r="P13" s="94">
        <v>2500000000</v>
      </c>
      <c r="Q13" s="15"/>
      <c r="R13" s="15"/>
      <c r="S13" s="29"/>
      <c r="T13" s="15"/>
      <c r="U13" s="15"/>
      <c r="V13" s="15"/>
      <c r="W13" s="15"/>
      <c r="X13" s="15"/>
      <c r="Y13" s="15"/>
      <c r="Z13" s="15"/>
      <c r="AA13" s="15"/>
      <c r="AB13" s="15"/>
      <c r="AC13" s="15"/>
      <c r="AD13" s="15">
        <v>1497682295.77</v>
      </c>
      <c r="AE13" s="30">
        <f>SUM(Tabla13[[#This Row],[Recursos propios 2024]:[Recursos del Balance]])</f>
        <v>3997682295.77</v>
      </c>
      <c r="AF13" s="15">
        <v>2468255000</v>
      </c>
      <c r="AG13" s="15"/>
      <c r="AH13" s="15"/>
      <c r="AI13" s="15"/>
      <c r="AJ13" s="15"/>
      <c r="AK13" s="15"/>
      <c r="AL13" s="15"/>
      <c r="AM13" s="15"/>
      <c r="AN13" s="15"/>
      <c r="AO13" s="15"/>
      <c r="AP13" s="15"/>
      <c r="AQ13" s="15"/>
      <c r="AR13" s="15"/>
      <c r="AS13" s="15"/>
      <c r="AT13" s="15">
        <v>232676665</v>
      </c>
      <c r="AU13" s="15">
        <v>2700931665</v>
      </c>
      <c r="AV13" s="27">
        <v>1364424598</v>
      </c>
      <c r="AW13" s="102">
        <v>1351324598</v>
      </c>
      <c r="AX13" s="20">
        <f>+Tabla13[[#This Row],[Total Recursos Comprometido 2024]]/Tabla13[[#This Row],[Total 2024]]</f>
        <v>0.67562439062701185</v>
      </c>
      <c r="AY13" s="39">
        <f>+Tabla13[[#This Row],[Total Recursos Obligados]]/Tabla13[[#This Row],[Total 2024]]</f>
        <v>0.34130390987891046</v>
      </c>
      <c r="AZ13" s="40">
        <f>+Tabla13[[#This Row],[Total Recursos Pagados]]/Tabla13[[#This Row],[Total 2024]]</f>
        <v>0.338027011158404</v>
      </c>
      <c r="BA13" s="113"/>
      <c r="BB13" s="105" t="str">
        <f>IF(Tabla13[[#This Row],[Total Recursos Gestionados2]]=0,"_",IF(Tabla13[[#This Row],[Ejecución Recursos Comprometidos]]=0,100%,Tabla13[[#This Row],[Total Recursos Gestionados2]]/Tabla13[[#This Row],[Ejecución Recursos Comprometidos]]))</f>
        <v>_</v>
      </c>
      <c r="BC13" s="43" t="s">
        <v>131</v>
      </c>
      <c r="BD13" s="48" t="s">
        <v>132</v>
      </c>
      <c r="BE13" s="28" t="s">
        <v>133</v>
      </c>
    </row>
    <row r="14" spans="1:57" s="10" customFormat="1" ht="119" x14ac:dyDescent="0.2">
      <c r="A14" s="74">
        <v>67</v>
      </c>
      <c r="B14" s="74" t="s">
        <v>93</v>
      </c>
      <c r="C14" s="108" t="s">
        <v>103</v>
      </c>
      <c r="D14" s="74" t="s">
        <v>104</v>
      </c>
      <c r="E14" s="108" t="s">
        <v>105</v>
      </c>
      <c r="F14" s="74" t="s">
        <v>108</v>
      </c>
      <c r="G14" s="74" t="s">
        <v>109</v>
      </c>
      <c r="H14" s="87">
        <v>2024680010185</v>
      </c>
      <c r="I14" s="75" t="s">
        <v>127</v>
      </c>
      <c r="J14" s="75">
        <v>18415129169.099998</v>
      </c>
      <c r="K14" s="77">
        <v>4309500000</v>
      </c>
      <c r="L14" s="77" t="s">
        <v>124</v>
      </c>
      <c r="M14" s="77">
        <v>17435</v>
      </c>
      <c r="N14" s="75">
        <v>1105</v>
      </c>
      <c r="O14" s="86" t="s">
        <v>165</v>
      </c>
      <c r="P14" s="94">
        <v>150000000</v>
      </c>
      <c r="Q14" s="15"/>
      <c r="R14" s="15"/>
      <c r="S14" s="31"/>
      <c r="T14" s="15"/>
      <c r="U14" s="15"/>
      <c r="V14" s="15"/>
      <c r="W14" s="15"/>
      <c r="X14" s="15"/>
      <c r="Y14" s="15"/>
      <c r="Z14" s="15"/>
      <c r="AA14" s="15"/>
      <c r="AB14" s="15"/>
      <c r="AC14" s="31"/>
      <c r="AD14" s="31">
        <v>2000000000</v>
      </c>
      <c r="AE14" s="30">
        <f>SUM(Tabla13[[#This Row],[Recursos propios 2024]:[Recursos del Balance]])</f>
        <v>2150000000</v>
      </c>
      <c r="AF14" s="15">
        <v>133320000</v>
      </c>
      <c r="AG14" s="15"/>
      <c r="AH14" s="15"/>
      <c r="AI14" s="29"/>
      <c r="AJ14" s="15"/>
      <c r="AK14" s="15"/>
      <c r="AL14" s="15"/>
      <c r="AM14" s="15"/>
      <c r="AN14" s="15"/>
      <c r="AO14" s="15"/>
      <c r="AP14" s="15"/>
      <c r="AQ14" s="15"/>
      <c r="AR14" s="15"/>
      <c r="AS14" s="15"/>
      <c r="AT14" s="15"/>
      <c r="AU14" s="15">
        <v>133320000</v>
      </c>
      <c r="AV14" s="25">
        <v>78000000</v>
      </c>
      <c r="AW14" s="101">
        <v>78000000</v>
      </c>
      <c r="AX14" s="21">
        <f>+Tabla13[[#This Row],[Total Recursos Comprometido 2024]]/Tabla13[[#This Row],[Total 2024]]</f>
        <v>6.2009302325581397E-2</v>
      </c>
      <c r="AY14" s="18">
        <f>+Tabla13[[#This Row],[Total Recursos Obligados]]/Tabla13[[#This Row],[Total 2024]]</f>
        <v>3.6279069767441857E-2</v>
      </c>
      <c r="AZ14" s="22">
        <f>+Tabla13[[#This Row],[Total Recursos Pagados]]/Tabla13[[#This Row],[Total 2024]]</f>
        <v>3.6279069767441857E-2</v>
      </c>
      <c r="BA14" s="111"/>
      <c r="BB14" s="105" t="str">
        <f>IF(Tabla13[[#This Row],[Total Recursos Gestionados2]]=0,"_",IF(Tabla13[[#This Row],[Ejecución Recursos Comprometidos]]=0,100%,Tabla13[[#This Row],[Total Recursos Gestionados2]]/Tabla13[[#This Row],[Ejecución Recursos Comprometidos]]))</f>
        <v>_</v>
      </c>
      <c r="BC14" s="47" t="s">
        <v>131</v>
      </c>
      <c r="BD14" s="48" t="s">
        <v>132</v>
      </c>
      <c r="BE14" s="28">
        <v>8</v>
      </c>
    </row>
    <row r="15" spans="1:57" s="10" customFormat="1" ht="170" x14ac:dyDescent="0.2">
      <c r="A15" s="108">
        <v>68</v>
      </c>
      <c r="B15" s="108" t="s">
        <v>93</v>
      </c>
      <c r="C15" s="108" t="s">
        <v>94</v>
      </c>
      <c r="D15" s="108" t="s">
        <v>110</v>
      </c>
      <c r="E15" s="108" t="s">
        <v>111</v>
      </c>
      <c r="F15" s="108" t="s">
        <v>112</v>
      </c>
      <c r="G15" s="108" t="s">
        <v>113</v>
      </c>
      <c r="H15" s="87">
        <v>2024680010186</v>
      </c>
      <c r="I15" s="75" t="s">
        <v>128</v>
      </c>
      <c r="J15" s="75">
        <v>2352886250</v>
      </c>
      <c r="K15" s="75">
        <v>383500000</v>
      </c>
      <c r="L15" s="77" t="s">
        <v>124</v>
      </c>
      <c r="M15" s="77">
        <v>16000</v>
      </c>
      <c r="N15" s="75" t="s">
        <v>166</v>
      </c>
      <c r="O15" s="86" t="s">
        <v>129</v>
      </c>
      <c r="P15" s="94">
        <v>283500000</v>
      </c>
      <c r="Q15" s="15"/>
      <c r="R15" s="15"/>
      <c r="S15" s="31"/>
      <c r="T15" s="15"/>
      <c r="U15" s="15"/>
      <c r="V15" s="15"/>
      <c r="W15" s="15"/>
      <c r="X15" s="15"/>
      <c r="Y15" s="15"/>
      <c r="Z15" s="15"/>
      <c r="AA15" s="15"/>
      <c r="AB15" s="15"/>
      <c r="AC15" s="31"/>
      <c r="AD15" s="31">
        <v>50000000</v>
      </c>
      <c r="AE15" s="30">
        <f>SUM(Tabla13[[#This Row],[Recursos propios 2024]:[Recursos del Balance]])</f>
        <v>333500000</v>
      </c>
      <c r="AF15" s="15">
        <v>271000000</v>
      </c>
      <c r="AG15" s="15"/>
      <c r="AH15" s="15"/>
      <c r="AI15" s="29"/>
      <c r="AJ15" s="15"/>
      <c r="AK15" s="15"/>
      <c r="AL15" s="15"/>
      <c r="AM15" s="15"/>
      <c r="AN15" s="15"/>
      <c r="AO15" s="15"/>
      <c r="AP15" s="15"/>
      <c r="AQ15" s="15"/>
      <c r="AR15" s="15"/>
      <c r="AS15" s="15"/>
      <c r="AT15" s="15"/>
      <c r="AU15" s="15">
        <v>271000000</v>
      </c>
      <c r="AV15" s="27">
        <v>217200000</v>
      </c>
      <c r="AW15" s="102">
        <v>204500000</v>
      </c>
      <c r="AX15" s="20">
        <f>+Tabla13[[#This Row],[Total Recursos Comprometido 2024]]/Tabla13[[#This Row],[Total 2024]]</f>
        <v>0.81259370314842583</v>
      </c>
      <c r="AY15" s="39">
        <f>+Tabla13[[#This Row],[Total Recursos Obligados]]/Tabla13[[#This Row],[Total 2024]]</f>
        <v>0.65127436281859075</v>
      </c>
      <c r="AZ15" s="40">
        <f>+Tabla13[[#This Row],[Total Recursos Pagados]]/Tabla13[[#This Row],[Total 2024]]</f>
        <v>0.61319340329835081</v>
      </c>
      <c r="BA15" s="113"/>
      <c r="BB15" s="105" t="str">
        <f>IF(Tabla13[[#This Row],[Total Recursos Gestionados2]]=0,"_",IF(Tabla13[[#This Row],[Ejecución Recursos Comprometidos]]=0,100%,Tabla13[[#This Row],[Total Recursos Gestionados2]]/Tabla13[[#This Row],[Ejecución Recursos Comprometidos]]))</f>
        <v>_</v>
      </c>
      <c r="BC15" s="43" t="s">
        <v>131</v>
      </c>
      <c r="BD15" s="48" t="s">
        <v>132</v>
      </c>
      <c r="BE15" s="28">
        <v>8</v>
      </c>
    </row>
    <row r="16" spans="1:57" s="10" customFormat="1" ht="119" x14ac:dyDescent="0.2">
      <c r="A16" s="108">
        <v>69</v>
      </c>
      <c r="B16" s="108" t="s">
        <v>93</v>
      </c>
      <c r="C16" s="108" t="s">
        <v>94</v>
      </c>
      <c r="D16" s="108" t="s">
        <v>110</v>
      </c>
      <c r="E16" s="108" t="s">
        <v>111</v>
      </c>
      <c r="F16" s="108" t="s">
        <v>141</v>
      </c>
      <c r="G16" s="108" t="s">
        <v>142</v>
      </c>
      <c r="H16" s="128">
        <v>2024680010186</v>
      </c>
      <c r="I16" s="75" t="s">
        <v>128</v>
      </c>
      <c r="J16" s="122">
        <v>2352886250</v>
      </c>
      <c r="K16" s="122">
        <v>383500000</v>
      </c>
      <c r="L16" s="122" t="s">
        <v>124</v>
      </c>
      <c r="M16" s="122">
        <v>16000</v>
      </c>
      <c r="N16" s="124"/>
      <c r="O16" s="124" t="s">
        <v>167</v>
      </c>
      <c r="P16" s="123">
        <v>100000000</v>
      </c>
      <c r="Q16" s="116"/>
      <c r="R16" s="116"/>
      <c r="S16" s="117"/>
      <c r="T16" s="118"/>
      <c r="U16" s="118"/>
      <c r="V16" s="118"/>
      <c r="W16" s="118"/>
      <c r="X16" s="118"/>
      <c r="Y16" s="118"/>
      <c r="Z16" s="118"/>
      <c r="AA16" s="118"/>
      <c r="AB16" s="118"/>
      <c r="AC16" s="119"/>
      <c r="AD16" s="117"/>
      <c r="AE16" s="116">
        <f>SUM(Tabla13[[#This Row],[Recursos propios 2024]:[Recursos del Balance]])</f>
        <v>100000000</v>
      </c>
      <c r="AF16" s="118">
        <v>100000000</v>
      </c>
      <c r="AG16" s="116"/>
      <c r="AH16" s="116"/>
      <c r="AI16" s="120"/>
      <c r="AJ16" s="118"/>
      <c r="AK16" s="118"/>
      <c r="AL16" s="118"/>
      <c r="AM16" s="118"/>
      <c r="AN16" s="118"/>
      <c r="AO16" s="118"/>
      <c r="AP16" s="118"/>
      <c r="AQ16" s="118"/>
      <c r="AR16" s="118"/>
      <c r="AS16" s="116"/>
      <c r="AT16" s="118"/>
      <c r="AU16" s="118">
        <v>100000000</v>
      </c>
      <c r="AV16" s="118"/>
      <c r="AW16" s="118"/>
      <c r="AX16" s="20">
        <f>+Tabla13[[#This Row],[Total Recursos Comprometido 2024]]/Tabla13[[#This Row],[Total 2024]]</f>
        <v>1</v>
      </c>
      <c r="AY16" s="39">
        <f>+Tabla13[[#This Row],[Total Recursos Obligados]]/Tabla13[[#This Row],[Total 2024]]</f>
        <v>0</v>
      </c>
      <c r="AZ16" s="40">
        <f>+Tabla13[[#This Row],[Total Recursos Pagados]]/Tabla13[[#This Row],[Total 2024]]</f>
        <v>0</v>
      </c>
      <c r="BA16" s="121"/>
      <c r="BB16" s="116" t="str">
        <f>IF(Tabla13[[#This Row],[Total Recursos Gestionados2]]=0,"_",IF(Tabla13[[#This Row],[Ejecución Recursos Comprometidos]]=0,100%,Tabla13[[#This Row],[Total Recursos Gestionados2]]/Tabla13[[#This Row],[Ejecución Recursos Comprometidos]]))</f>
        <v>_</v>
      </c>
      <c r="BC16" s="43" t="s">
        <v>131</v>
      </c>
      <c r="BD16" s="48" t="s">
        <v>132</v>
      </c>
      <c r="BE16" s="28">
        <v>8</v>
      </c>
    </row>
    <row r="17" spans="1:57" s="10" customFormat="1" ht="204" x14ac:dyDescent="0.2">
      <c r="A17" s="108">
        <v>70</v>
      </c>
      <c r="B17" s="108" t="s">
        <v>93</v>
      </c>
      <c r="C17" s="108" t="s">
        <v>103</v>
      </c>
      <c r="D17" s="108" t="s">
        <v>104</v>
      </c>
      <c r="E17" s="108" t="s">
        <v>105</v>
      </c>
      <c r="F17" s="108" t="s">
        <v>114</v>
      </c>
      <c r="G17" s="108" t="s">
        <v>115</v>
      </c>
      <c r="H17" s="87">
        <v>2024680010185</v>
      </c>
      <c r="I17" s="75" t="s">
        <v>127</v>
      </c>
      <c r="J17" s="77">
        <v>18415129169.099998</v>
      </c>
      <c r="K17" s="77">
        <v>4309500000</v>
      </c>
      <c r="L17" s="77" t="s">
        <v>124</v>
      </c>
      <c r="M17" s="77">
        <v>17435</v>
      </c>
      <c r="N17" s="75" t="s">
        <v>169</v>
      </c>
      <c r="O17" s="86" t="s">
        <v>168</v>
      </c>
      <c r="P17" s="94">
        <v>150000000</v>
      </c>
      <c r="Q17" s="15"/>
      <c r="R17" s="15"/>
      <c r="S17" s="31"/>
      <c r="T17" s="15"/>
      <c r="U17" s="15"/>
      <c r="V17" s="15"/>
      <c r="W17" s="15"/>
      <c r="X17" s="15"/>
      <c r="Y17" s="15"/>
      <c r="Z17" s="15"/>
      <c r="AA17" s="15"/>
      <c r="AB17" s="15"/>
      <c r="AC17" s="31"/>
      <c r="AD17" s="31">
        <v>170435269.62</v>
      </c>
      <c r="AE17" s="30">
        <f>SUM(Tabla13[[#This Row],[Recursos propios 2024]:[Recursos del Balance]])</f>
        <v>320435269.62</v>
      </c>
      <c r="AF17" s="15">
        <v>76000000</v>
      </c>
      <c r="AG17" s="15"/>
      <c r="AH17" s="15"/>
      <c r="AI17" s="29"/>
      <c r="AJ17" s="15"/>
      <c r="AK17" s="15"/>
      <c r="AL17" s="15"/>
      <c r="AM17" s="15"/>
      <c r="AN17" s="15"/>
      <c r="AO17" s="15"/>
      <c r="AP17" s="15"/>
      <c r="AQ17" s="15"/>
      <c r="AR17" s="15"/>
      <c r="AS17" s="15"/>
      <c r="AT17" s="15"/>
      <c r="AU17" s="118">
        <v>76000000</v>
      </c>
      <c r="AV17" s="27">
        <v>0</v>
      </c>
      <c r="AW17" s="102">
        <v>0</v>
      </c>
      <c r="AX17" s="20">
        <f>+Tabla13[[#This Row],[Total Recursos Comprometido 2024]]/Tabla13[[#This Row],[Total 2024]]</f>
        <v>0.23717738715256723</v>
      </c>
      <c r="AY17" s="39">
        <f>+Tabla13[[#This Row],[Total Recursos Obligados]]/Tabla13[[#This Row],[Total 2024]]</f>
        <v>0</v>
      </c>
      <c r="AZ17" s="40">
        <f>+Tabla13[[#This Row],[Total Recursos Pagados]]/Tabla13[[#This Row],[Total 2024]]</f>
        <v>0</v>
      </c>
      <c r="BA17" s="113"/>
      <c r="BB17" s="105" t="str">
        <f>IF(Tabla13[[#This Row],[Total Recursos Gestionados2]]=0,"_",IF(Tabla13[[#This Row],[Ejecución Recursos Comprometidos]]=0,100%,Tabla13[[#This Row],[Total Recursos Gestionados2]]/Tabla13[[#This Row],[Ejecución Recursos Comprometidos]]))</f>
        <v>_</v>
      </c>
      <c r="BC17" s="43" t="s">
        <v>131</v>
      </c>
      <c r="BD17" s="48" t="s">
        <v>132</v>
      </c>
      <c r="BE17" s="28" t="s">
        <v>133</v>
      </c>
    </row>
    <row r="18" spans="1:57" s="10" customFormat="1" ht="409.6" x14ac:dyDescent="0.2">
      <c r="A18" s="74">
        <v>71</v>
      </c>
      <c r="B18" s="74" t="s">
        <v>93</v>
      </c>
      <c r="C18" s="74" t="s">
        <v>103</v>
      </c>
      <c r="D18" s="74" t="s">
        <v>104</v>
      </c>
      <c r="E18" s="74" t="s">
        <v>105</v>
      </c>
      <c r="F18" s="74" t="s">
        <v>116</v>
      </c>
      <c r="G18" s="74" t="s">
        <v>117</v>
      </c>
      <c r="H18" s="85">
        <v>2024680010185</v>
      </c>
      <c r="I18" s="75" t="s">
        <v>127</v>
      </c>
      <c r="J18" s="75">
        <v>18415129169.099998</v>
      </c>
      <c r="K18" s="75">
        <v>4309500000</v>
      </c>
      <c r="L18" s="77" t="s">
        <v>124</v>
      </c>
      <c r="M18" s="77">
        <v>17435</v>
      </c>
      <c r="N18" s="75" t="s">
        <v>171</v>
      </c>
      <c r="O18" s="86" t="s">
        <v>170</v>
      </c>
      <c r="P18" s="94">
        <v>1100000000</v>
      </c>
      <c r="Q18" s="15"/>
      <c r="R18" s="15"/>
      <c r="S18" s="15"/>
      <c r="T18" s="15"/>
      <c r="U18" s="15"/>
      <c r="V18" s="15"/>
      <c r="W18" s="15"/>
      <c r="X18" s="15"/>
      <c r="Y18" s="15"/>
      <c r="Z18" s="15"/>
      <c r="AA18" s="15"/>
      <c r="AB18" s="15"/>
      <c r="AC18" s="15"/>
      <c r="AD18" s="15"/>
      <c r="AE18" s="30">
        <f>SUM(Tabla13[[#This Row],[Recursos propios 2024]:[Recursos del Balance]])</f>
        <v>1100000000</v>
      </c>
      <c r="AF18" s="15">
        <v>820206500</v>
      </c>
      <c r="AG18" s="15"/>
      <c r="AH18" s="15"/>
      <c r="AI18" s="15"/>
      <c r="AJ18" s="15"/>
      <c r="AK18" s="15"/>
      <c r="AL18" s="15"/>
      <c r="AM18" s="15"/>
      <c r="AN18" s="15"/>
      <c r="AO18" s="15"/>
      <c r="AP18" s="15"/>
      <c r="AQ18" s="15"/>
      <c r="AR18" s="15"/>
      <c r="AS18" s="15"/>
      <c r="AT18" s="15"/>
      <c r="AU18" s="15">
        <v>820206500</v>
      </c>
      <c r="AV18" s="27">
        <v>259000000</v>
      </c>
      <c r="AW18" s="102">
        <v>253800000</v>
      </c>
      <c r="AX18" s="67">
        <f>+Tabla13[[#This Row],[Total Recursos Comprometido 2024]]/Tabla13[[#This Row],[Total 2024]]</f>
        <v>0.74564227272727268</v>
      </c>
      <c r="AY18" s="19">
        <f>+Tabla13[[#This Row],[Total Recursos Obligados]]/Tabla13[[#This Row],[Total 2024]]</f>
        <v>0.23545454545454544</v>
      </c>
      <c r="AZ18" s="68">
        <f>+Tabla13[[#This Row],[Total Recursos Pagados]]/Tabla13[[#This Row],[Total 2024]]</f>
        <v>0.23072727272727273</v>
      </c>
      <c r="BA18" s="112"/>
      <c r="BB18" s="105" t="str">
        <f>IF(Tabla13[[#This Row],[Total Recursos Gestionados2]]=0,"_",IF(Tabla13[[#This Row],[Ejecución Recursos Comprometidos]]=0,100%,Tabla13[[#This Row],[Total Recursos Gestionados2]]/Tabla13[[#This Row],[Ejecución Recursos Comprometidos]]))</f>
        <v>_</v>
      </c>
      <c r="BC18" s="47" t="s">
        <v>131</v>
      </c>
      <c r="BD18" s="48" t="s">
        <v>132</v>
      </c>
      <c r="BE18" s="28">
        <v>8.9</v>
      </c>
    </row>
    <row r="19" spans="1:57" s="10" customFormat="1" ht="372" x14ac:dyDescent="0.2">
      <c r="A19" s="108">
        <v>72</v>
      </c>
      <c r="B19" s="108" t="s">
        <v>93</v>
      </c>
      <c r="C19" s="108" t="s">
        <v>103</v>
      </c>
      <c r="D19" s="108" t="s">
        <v>104</v>
      </c>
      <c r="E19" s="108" t="s">
        <v>105</v>
      </c>
      <c r="F19" s="108" t="s">
        <v>118</v>
      </c>
      <c r="G19" s="108" t="s">
        <v>119</v>
      </c>
      <c r="H19" s="85">
        <v>2024680010185</v>
      </c>
      <c r="I19" s="75" t="s">
        <v>127</v>
      </c>
      <c r="J19" s="75">
        <v>18415129169.099998</v>
      </c>
      <c r="K19" s="75">
        <v>4309500000</v>
      </c>
      <c r="L19" s="77" t="s">
        <v>124</v>
      </c>
      <c r="M19" s="77">
        <v>17435</v>
      </c>
      <c r="N19" s="75" t="s">
        <v>172</v>
      </c>
      <c r="O19" s="86" t="s">
        <v>173</v>
      </c>
      <c r="P19" s="94">
        <v>299500000</v>
      </c>
      <c r="Q19" s="15"/>
      <c r="R19" s="15"/>
      <c r="S19" s="15"/>
      <c r="T19" s="15"/>
      <c r="U19" s="15"/>
      <c r="V19" s="15"/>
      <c r="W19" s="15"/>
      <c r="X19" s="15"/>
      <c r="Y19" s="15"/>
      <c r="Z19" s="15"/>
      <c r="AA19" s="15"/>
      <c r="AB19" s="15"/>
      <c r="AC19" s="15"/>
      <c r="AD19" s="15"/>
      <c r="AE19" s="30">
        <f>SUM(Tabla13[[#This Row],[Recursos propios 2024]:[Recursos del Balance]])</f>
        <v>299500000</v>
      </c>
      <c r="AF19" s="15">
        <f ca="1">SUM(Tabla13[[#This Row],[Recursos propios 20242]:[Recursos del Balance2]])</f>
        <v>298644286</v>
      </c>
      <c r="AG19" s="15"/>
      <c r="AH19" s="15"/>
      <c r="AI19" s="15"/>
      <c r="AJ19" s="15"/>
      <c r="AK19" s="15"/>
      <c r="AL19" s="15"/>
      <c r="AM19" s="15"/>
      <c r="AN19" s="15"/>
      <c r="AO19" s="15"/>
      <c r="AP19" s="15"/>
      <c r="AQ19" s="15"/>
      <c r="AR19" s="15"/>
      <c r="AS19" s="15"/>
      <c r="AT19" s="15"/>
      <c r="AU19" s="15">
        <v>298644286</v>
      </c>
      <c r="AV19" s="27">
        <v>112557485.5</v>
      </c>
      <c r="AW19" s="102">
        <v>112557485.5</v>
      </c>
      <c r="AX19" s="20">
        <f>+Tabla13[[#This Row],[Total Recursos Comprometido 2024]]/Tabla13[[#This Row],[Total 2024]]</f>
        <v>0.99714285809682801</v>
      </c>
      <c r="AY19" s="39">
        <f>+Tabla13[[#This Row],[Total Recursos Obligados]]/Tabla13[[#This Row],[Total 2024]]</f>
        <v>0.37581798163606012</v>
      </c>
      <c r="AZ19" s="40">
        <f>+Tabla13[[#This Row],[Total Recursos Pagados]]/Tabla13[[#This Row],[Total 2024]]</f>
        <v>0.37581798163606012</v>
      </c>
      <c r="BA19" s="113"/>
      <c r="BB19" s="105" t="str">
        <f>IF(Tabla13[[#This Row],[Total Recursos Gestionados2]]=0,"_",IF(Tabla13[[#This Row],[Ejecución Recursos Comprometidos]]=0,100%,Tabla13[[#This Row],[Total Recursos Gestionados2]]/Tabla13[[#This Row],[Ejecución Recursos Comprometidos]]))</f>
        <v>_</v>
      </c>
      <c r="BC19" s="43" t="s">
        <v>131</v>
      </c>
      <c r="BD19" s="48" t="s">
        <v>132</v>
      </c>
      <c r="BE19" s="28" t="s">
        <v>133</v>
      </c>
    </row>
    <row r="20" spans="1:57" s="10" customFormat="1" ht="119" x14ac:dyDescent="0.2">
      <c r="A20" s="74">
        <v>73</v>
      </c>
      <c r="B20" s="74" t="s">
        <v>93</v>
      </c>
      <c r="C20" s="74" t="s">
        <v>103</v>
      </c>
      <c r="D20" s="74" t="s">
        <v>104</v>
      </c>
      <c r="E20" s="74" t="s">
        <v>120</v>
      </c>
      <c r="F20" s="74" t="s">
        <v>121</v>
      </c>
      <c r="G20" s="74" t="s">
        <v>122</v>
      </c>
      <c r="H20" s="85">
        <v>2024680010185</v>
      </c>
      <c r="I20" s="75" t="s">
        <v>127</v>
      </c>
      <c r="J20" s="75">
        <v>18415129169.099998</v>
      </c>
      <c r="K20" s="75">
        <v>4309500000</v>
      </c>
      <c r="L20" s="77" t="s">
        <v>124</v>
      </c>
      <c r="M20" s="77">
        <v>17435</v>
      </c>
      <c r="N20" s="75">
        <v>0</v>
      </c>
      <c r="O20" s="86" t="s">
        <v>130</v>
      </c>
      <c r="P20" s="94">
        <v>10000000</v>
      </c>
      <c r="Q20" s="15"/>
      <c r="R20" s="15"/>
      <c r="S20" s="15"/>
      <c r="T20" s="15"/>
      <c r="U20" s="15"/>
      <c r="V20" s="15"/>
      <c r="W20" s="15"/>
      <c r="X20" s="15"/>
      <c r="Y20" s="15"/>
      <c r="Z20" s="15"/>
      <c r="AA20" s="15"/>
      <c r="AB20" s="15"/>
      <c r="AC20" s="15"/>
      <c r="AD20" s="15">
        <v>36000000</v>
      </c>
      <c r="AE20" s="30">
        <f>SUM(Tabla13[[#This Row],[Recursos propios 2024]:[Recursos del Balance]])</f>
        <v>46000000</v>
      </c>
      <c r="AF20" s="15">
        <f ca="1">SUM(Tabla13[[#This Row],[Recursos propios 20242]:[Recursos del Balance2]])</f>
        <v>9600000</v>
      </c>
      <c r="AG20" s="15"/>
      <c r="AH20" s="15"/>
      <c r="AI20" s="15"/>
      <c r="AJ20" s="15"/>
      <c r="AK20" s="15"/>
      <c r="AL20" s="15"/>
      <c r="AM20" s="15"/>
      <c r="AN20" s="15"/>
      <c r="AO20" s="15"/>
      <c r="AP20" s="15"/>
      <c r="AQ20" s="15"/>
      <c r="AR20" s="15"/>
      <c r="AS20" s="15"/>
      <c r="AT20" s="15">
        <v>17920000</v>
      </c>
      <c r="AU20" s="15">
        <v>27520000</v>
      </c>
      <c r="AV20" s="27">
        <v>9600000</v>
      </c>
      <c r="AW20" s="102">
        <v>9600000</v>
      </c>
      <c r="AX20" s="20">
        <f>+Tabla13[[#This Row],[Total Recursos Comprometido 2024]]/Tabla13[[#This Row],[Total 2024]]</f>
        <v>0.5982608695652174</v>
      </c>
      <c r="AY20" s="39">
        <f>+Tabla13[[#This Row],[Total Recursos Obligados]]/Tabla13[[#This Row],[Total 2024]]</f>
        <v>0.20869565217391303</v>
      </c>
      <c r="AZ20" s="40">
        <f>+Tabla13[[#This Row],[Total Recursos Pagados]]/Tabla13[[#This Row],[Total 2024]]</f>
        <v>0.20869565217391303</v>
      </c>
      <c r="BA20" s="113"/>
      <c r="BB20" s="105" t="str">
        <f>IF(Tabla13[[#This Row],[Total Recursos Gestionados2]]=0,"_",IF(Tabla13[[#This Row],[Ejecución Recursos Comprometidos]]=0,100%,Tabla13[[#This Row],[Total Recursos Gestionados2]]/Tabla13[[#This Row],[Ejecución Recursos Comprometidos]]))</f>
        <v>_</v>
      </c>
      <c r="BC20" s="43" t="s">
        <v>131</v>
      </c>
      <c r="BD20" s="48" t="s">
        <v>132</v>
      </c>
      <c r="BE20" s="28" t="s">
        <v>134</v>
      </c>
    </row>
    <row r="21" spans="1:57" s="10" customFormat="1" ht="209" x14ac:dyDescent="0.2">
      <c r="A21" s="74">
        <v>279</v>
      </c>
      <c r="B21" s="74" t="s">
        <v>93</v>
      </c>
      <c r="C21" s="74" t="s">
        <v>103</v>
      </c>
      <c r="D21" s="74" t="s">
        <v>104</v>
      </c>
      <c r="E21" s="74" t="s">
        <v>120</v>
      </c>
      <c r="F21" s="74" t="s">
        <v>149</v>
      </c>
      <c r="G21" s="74" t="s">
        <v>150</v>
      </c>
      <c r="H21" s="129">
        <v>2024680010185</v>
      </c>
      <c r="I21" s="124" t="s">
        <v>127</v>
      </c>
      <c r="J21" s="124">
        <v>18415129169.099998</v>
      </c>
      <c r="K21" s="124">
        <v>4309500000</v>
      </c>
      <c r="L21" s="124" t="s">
        <v>124</v>
      </c>
      <c r="M21" s="124">
        <v>17435</v>
      </c>
      <c r="N21" s="124"/>
      <c r="O21" s="124" t="s">
        <v>174</v>
      </c>
      <c r="P21" s="123">
        <v>100000000</v>
      </c>
      <c r="Q21" s="15"/>
      <c r="R21" s="15"/>
      <c r="S21" s="15"/>
      <c r="T21" s="15"/>
      <c r="U21" s="15"/>
      <c r="V21" s="15"/>
      <c r="W21" s="15"/>
      <c r="X21" s="15"/>
      <c r="Y21" s="15"/>
      <c r="Z21" s="15"/>
      <c r="AA21" s="15"/>
      <c r="AB21" s="15"/>
      <c r="AC21" s="15"/>
      <c r="AD21" s="15"/>
      <c r="AE21" s="30">
        <f>SUM(Tabla13[[#This Row],[Recursos propios 2024]:[Recursos del Balance]])</f>
        <v>100000000</v>
      </c>
      <c r="AF21" s="15">
        <v>21000000</v>
      </c>
      <c r="AG21" s="15"/>
      <c r="AH21" s="15"/>
      <c r="AI21" s="15"/>
      <c r="AJ21" s="15"/>
      <c r="AK21" s="15"/>
      <c r="AL21" s="15"/>
      <c r="AM21" s="15"/>
      <c r="AN21" s="15"/>
      <c r="AO21" s="15"/>
      <c r="AP21" s="15"/>
      <c r="AQ21" s="15"/>
      <c r="AR21" s="15"/>
      <c r="AS21" s="15"/>
      <c r="AT21" s="15"/>
      <c r="AU21" s="15">
        <v>21000000</v>
      </c>
      <c r="AV21" s="27">
        <v>0</v>
      </c>
      <c r="AW21" s="102"/>
      <c r="AX21" s="20">
        <f>+Tabla13[[#This Row],[Total Recursos Comprometido 2024]]/Tabla13[[#This Row],[Total 2024]]</f>
        <v>0.21</v>
      </c>
      <c r="AY21" s="39">
        <f>+Tabla13[[#This Row],[Total Recursos Obligados]]/Tabla13[[#This Row],[Total 2024]]</f>
        <v>0</v>
      </c>
      <c r="AZ21" s="40">
        <f>+Tabla13[[#This Row],[Total Recursos Pagados]]/Tabla13[[#This Row],[Total 2024]]</f>
        <v>0</v>
      </c>
      <c r="BA21" s="66"/>
      <c r="BB21" s="105" t="str">
        <f>IF(Tabla13[[#This Row],[Total Recursos Gestionados2]]=0,"_",IF(Tabla13[[#This Row],[Ejecución Recursos Comprometidos]]=0,100%,Tabla13[[#This Row],[Total Recursos Gestionados2]]/Tabla13[[#This Row],[Ejecución Recursos Comprometidos]]))</f>
        <v>_</v>
      </c>
      <c r="BC21" s="43" t="s">
        <v>131</v>
      </c>
      <c r="BD21" s="48" t="s">
        <v>132</v>
      </c>
      <c r="BE21" s="28" t="s">
        <v>134</v>
      </c>
    </row>
    <row r="22" spans="1:57" s="16" customFormat="1" ht="18" x14ac:dyDescent="0.2">
      <c r="A22" s="80"/>
      <c r="B22" s="74"/>
      <c r="C22" s="74"/>
      <c r="D22" s="74"/>
      <c r="E22" s="74"/>
      <c r="F22" s="74"/>
      <c r="G22" s="81"/>
      <c r="H22" s="87"/>
      <c r="I22" s="75"/>
      <c r="J22" s="78"/>
      <c r="K22" s="78"/>
      <c r="L22" s="77"/>
      <c r="M22" s="77"/>
      <c r="N22" s="145"/>
      <c r="O22" s="86"/>
      <c r="P22" s="94"/>
      <c r="Q22" s="15"/>
      <c r="R22" s="15"/>
      <c r="S22" s="15"/>
      <c r="T22" s="15"/>
      <c r="U22" s="15"/>
      <c r="V22" s="15"/>
      <c r="W22" s="15"/>
      <c r="X22" s="15"/>
      <c r="Y22" s="15"/>
      <c r="Z22" s="15"/>
      <c r="AA22" s="15"/>
      <c r="AB22" s="15"/>
      <c r="AC22" s="15"/>
      <c r="AD22" s="15"/>
      <c r="AE22" s="137">
        <f>+SUM(AE11:AE21)</f>
        <v>10749977995.85</v>
      </c>
      <c r="AF22" s="63"/>
      <c r="AG22" s="63"/>
      <c r="AH22" s="63"/>
      <c r="AI22" s="63"/>
      <c r="AJ22" s="63"/>
      <c r="AK22" s="63"/>
      <c r="AL22" s="63"/>
      <c r="AM22" s="63"/>
      <c r="AN22" s="63"/>
      <c r="AO22" s="63"/>
      <c r="AP22" s="63"/>
      <c r="AQ22" s="63"/>
      <c r="AR22" s="63"/>
      <c r="AS22" s="63"/>
      <c r="AT22" s="63"/>
      <c r="AU22" s="63">
        <f>SUM(AU11:AU21)</f>
        <v>4944807251</v>
      </c>
      <c r="AV22" s="137">
        <f t="shared" ref="AV22:AW22" si="0">+SUM(AV11:AV21)</f>
        <v>2220474483.5</v>
      </c>
      <c r="AW22" s="137">
        <f t="shared" si="0"/>
        <v>2189474483.5</v>
      </c>
      <c r="AX22" s="40"/>
      <c r="AY22" s="40"/>
      <c r="AZ22" s="40"/>
      <c r="BA22" s="66"/>
      <c r="BB22" s="105" t="str">
        <f>IF(Tabla13[[#This Row],[Total Recursos Gestionados2]]=0,"_",IF(Tabla13[[#This Row],[Ejecución Recursos Comprometidos]]=0,100%,Tabla13[[#This Row],[Total Recursos Gestionados2]]/Tabla13[[#This Row],[Ejecución Recursos Comprometidos]]))</f>
        <v>_</v>
      </c>
      <c r="BC22" s="43"/>
      <c r="BD22" s="48"/>
      <c r="BE22" s="28"/>
    </row>
    <row r="23" spans="1:57" s="10" customFormat="1" ht="18" x14ac:dyDescent="0.2">
      <c r="A23" s="80"/>
      <c r="B23" s="74"/>
      <c r="C23" s="74"/>
      <c r="D23" s="74"/>
      <c r="E23" s="74"/>
      <c r="F23" s="74"/>
      <c r="G23" s="81"/>
      <c r="H23" s="87"/>
      <c r="I23" s="75"/>
      <c r="J23" s="78"/>
      <c r="K23" s="78"/>
      <c r="L23" s="77"/>
      <c r="M23" s="77"/>
      <c r="N23" s="145"/>
      <c r="O23" s="86"/>
      <c r="P23" s="94"/>
      <c r="Q23" s="17"/>
      <c r="R23" s="17"/>
      <c r="S23" s="17"/>
      <c r="T23" s="17"/>
      <c r="U23" s="17"/>
      <c r="V23" s="17"/>
      <c r="W23" s="17"/>
      <c r="X23" s="17"/>
      <c r="Y23" s="17"/>
      <c r="Z23" s="17"/>
      <c r="AA23" s="17"/>
      <c r="AB23" s="17"/>
      <c r="AC23" s="32"/>
      <c r="AD23" s="32"/>
      <c r="AE23" s="30"/>
      <c r="AF23" s="33"/>
      <c r="AG23" s="17"/>
      <c r="AH23" s="17"/>
      <c r="AI23" s="17"/>
      <c r="AJ23" s="17"/>
      <c r="AK23" s="17"/>
      <c r="AL23" s="17"/>
      <c r="AM23" s="17"/>
      <c r="AN23" s="17"/>
      <c r="AO23" s="17"/>
      <c r="AP23" s="17"/>
      <c r="AQ23" s="17"/>
      <c r="AR23" s="17"/>
      <c r="AS23" s="32"/>
      <c r="AT23" s="32"/>
      <c r="AU23" s="15"/>
      <c r="AV23" s="25"/>
      <c r="AW23" s="101"/>
      <c r="AX23" s="21"/>
      <c r="AY23" s="18"/>
      <c r="AZ23" s="22"/>
      <c r="BA23" s="64"/>
      <c r="BB23" s="104" t="str">
        <f>IF(Tabla13[[#This Row],[Total Recursos Gestionados2]]=0,"_",IF(Tabla13[[#This Row],[Ejecución Recursos Comprometidos]]=0,100%,Tabla13[[#This Row],[Total Recursos Gestionados2]]/Tabla13[[#This Row],[Ejecución Recursos Comprometidos]]))</f>
        <v>_</v>
      </c>
      <c r="BC23" s="47"/>
      <c r="BD23" s="48"/>
      <c r="BE23" s="28"/>
    </row>
    <row r="24" spans="1:57" s="16" customFormat="1" ht="18" x14ac:dyDescent="0.2">
      <c r="A24" s="80"/>
      <c r="B24" s="74"/>
      <c r="C24" s="74"/>
      <c r="D24" s="74"/>
      <c r="E24" s="74"/>
      <c r="F24" s="74"/>
      <c r="G24" s="81"/>
      <c r="H24" s="87"/>
      <c r="I24" s="75"/>
      <c r="J24" s="79"/>
      <c r="K24" s="79"/>
      <c r="L24" s="77"/>
      <c r="M24" s="77"/>
      <c r="N24" s="145"/>
      <c r="O24" s="86"/>
      <c r="P24" s="94"/>
      <c r="Q24" s="15"/>
      <c r="R24" s="15"/>
      <c r="S24" s="15"/>
      <c r="T24" s="15"/>
      <c r="U24" s="15"/>
      <c r="V24" s="15"/>
      <c r="W24" s="15"/>
      <c r="X24" s="15"/>
      <c r="Y24" s="15"/>
      <c r="Z24" s="15"/>
      <c r="AA24" s="15"/>
      <c r="AB24" s="15"/>
      <c r="AC24" s="15"/>
      <c r="AD24" s="15"/>
      <c r="AE24" s="30"/>
      <c r="AF24" s="26"/>
      <c r="AG24" s="15"/>
      <c r="AH24" s="15"/>
      <c r="AI24" s="15"/>
      <c r="AJ24" s="15"/>
      <c r="AK24" s="15"/>
      <c r="AL24" s="15"/>
      <c r="AM24" s="15"/>
      <c r="AN24" s="15"/>
      <c r="AO24" s="15"/>
      <c r="AP24" s="15"/>
      <c r="AQ24" s="15"/>
      <c r="AR24" s="15"/>
      <c r="AS24" s="15"/>
      <c r="AT24" s="15"/>
      <c r="AU24" s="15"/>
      <c r="AV24" s="27"/>
      <c r="AW24" s="102"/>
      <c r="AX24" s="20"/>
      <c r="AY24" s="39"/>
      <c r="AZ24" s="40"/>
      <c r="BA24" s="66"/>
      <c r="BB24" s="105" t="str">
        <f>IF(Tabla13[[#This Row],[Total Recursos Gestionados2]]=0,"_",IF(Tabla13[[#This Row],[Ejecución Recursos Comprometidos]]=0,100%,Tabla13[[#This Row],[Total Recursos Gestionados2]]/Tabla13[[#This Row],[Ejecución Recursos Comprometidos]]))</f>
        <v>_</v>
      </c>
      <c r="BC24" s="43"/>
      <c r="BD24" s="48"/>
      <c r="BE24" s="28"/>
    </row>
    <row r="25" spans="1:57" s="10" customFormat="1" ht="18" x14ac:dyDescent="0.2">
      <c r="A25" s="80"/>
      <c r="B25" s="74"/>
      <c r="C25" s="74"/>
      <c r="D25" s="74"/>
      <c r="E25" s="74"/>
      <c r="F25" s="74"/>
      <c r="G25" s="81"/>
      <c r="H25" s="87"/>
      <c r="I25" s="75"/>
      <c r="J25" s="79"/>
      <c r="K25" s="79"/>
      <c r="L25" s="77"/>
      <c r="M25" s="77"/>
      <c r="N25" s="145"/>
      <c r="O25" s="86"/>
      <c r="P25" s="94"/>
      <c r="Q25" s="15"/>
      <c r="R25" s="15"/>
      <c r="S25" s="15"/>
      <c r="T25" s="15"/>
      <c r="U25" s="15"/>
      <c r="V25" s="15"/>
      <c r="W25" s="15"/>
      <c r="X25" s="15"/>
      <c r="Y25" s="15"/>
      <c r="Z25" s="15"/>
      <c r="AA25" s="15"/>
      <c r="AB25" s="15"/>
      <c r="AC25" s="15"/>
      <c r="AD25" s="15"/>
      <c r="AE25" s="30"/>
      <c r="AF25" s="26"/>
      <c r="AG25" s="15"/>
      <c r="AH25" s="15"/>
      <c r="AI25" s="15"/>
      <c r="AJ25" s="15"/>
      <c r="AK25" s="15"/>
      <c r="AL25" s="15"/>
      <c r="AM25" s="15"/>
      <c r="AN25" s="15"/>
      <c r="AO25" s="15"/>
      <c r="AP25" s="15"/>
      <c r="AQ25" s="15"/>
      <c r="AR25" s="15"/>
      <c r="AS25" s="15"/>
      <c r="AT25" s="15"/>
      <c r="AU25" s="15"/>
      <c r="AV25" s="27"/>
      <c r="AW25" s="102"/>
      <c r="AX25" s="20"/>
      <c r="AY25" s="39"/>
      <c r="AZ25" s="40"/>
      <c r="BA25" s="66"/>
      <c r="BB25" s="105" t="str">
        <f>IF(Tabla13[[#This Row],[Total Recursos Gestionados2]]=0,"_",IF(Tabla13[[#This Row],[Ejecución Recursos Comprometidos]]=0,100%,Tabla13[[#This Row],[Total Recursos Gestionados2]]/Tabla13[[#This Row],[Ejecución Recursos Comprometidos]]))</f>
        <v>_</v>
      </c>
      <c r="BC25" s="43"/>
      <c r="BD25" s="48"/>
      <c r="BE25" s="28"/>
    </row>
    <row r="26" spans="1:57" s="10" customFormat="1" ht="18" x14ac:dyDescent="0.2">
      <c r="A26" s="80"/>
      <c r="B26" s="74"/>
      <c r="C26" s="74"/>
      <c r="D26" s="74"/>
      <c r="E26" s="74"/>
      <c r="F26" s="74"/>
      <c r="G26" s="81"/>
      <c r="H26" s="85"/>
      <c r="I26" s="75"/>
      <c r="J26" s="76"/>
      <c r="K26" s="76"/>
      <c r="L26" s="77"/>
      <c r="M26" s="77"/>
      <c r="N26" s="145"/>
      <c r="O26" s="86"/>
      <c r="P26" s="94"/>
      <c r="Q26" s="15"/>
      <c r="R26" s="15"/>
      <c r="S26" s="15"/>
      <c r="T26" s="15"/>
      <c r="U26" s="15"/>
      <c r="V26" s="15"/>
      <c r="W26" s="15"/>
      <c r="X26" s="15"/>
      <c r="Y26" s="15"/>
      <c r="Z26" s="15"/>
      <c r="AA26" s="15"/>
      <c r="AB26" s="15"/>
      <c r="AC26" s="15"/>
      <c r="AD26" s="15"/>
      <c r="AE26" s="30"/>
      <c r="AF26" s="26"/>
      <c r="AG26" s="15"/>
      <c r="AH26" s="15"/>
      <c r="AI26" s="15"/>
      <c r="AJ26" s="15"/>
      <c r="AK26" s="15"/>
      <c r="AL26" s="15"/>
      <c r="AM26" s="15"/>
      <c r="AN26" s="15"/>
      <c r="AO26" s="15"/>
      <c r="AP26" s="15"/>
      <c r="AQ26" s="15"/>
      <c r="AR26" s="15"/>
      <c r="AS26" s="15"/>
      <c r="AT26" s="15"/>
      <c r="AU26" s="15"/>
      <c r="AV26" s="27"/>
      <c r="AW26" s="102"/>
      <c r="AX26" s="67"/>
      <c r="AY26" s="19"/>
      <c r="AZ26" s="68"/>
      <c r="BA26" s="65"/>
      <c r="BB26" s="105" t="str">
        <f>IF(Tabla13[[#This Row],[Total Recursos Gestionados2]]=0,"_",IF(Tabla13[[#This Row],[Ejecución Recursos Comprometidos]]=0,100%,Tabla13[[#This Row],[Total Recursos Gestionados2]]/Tabla13[[#This Row],[Ejecución Recursos Comprometidos]]))</f>
        <v>_</v>
      </c>
      <c r="BC26" s="47"/>
      <c r="BD26" s="48"/>
      <c r="BE26" s="28"/>
    </row>
    <row r="27" spans="1:57" s="10" customFormat="1" ht="18" x14ac:dyDescent="0.2">
      <c r="A27" s="80"/>
      <c r="B27" s="74"/>
      <c r="C27" s="74"/>
      <c r="D27" s="74"/>
      <c r="E27" s="74"/>
      <c r="F27" s="74"/>
      <c r="G27" s="81"/>
      <c r="H27" s="85"/>
      <c r="I27" s="75"/>
      <c r="J27" s="76"/>
      <c r="K27" s="76"/>
      <c r="L27" s="77"/>
      <c r="M27" s="77"/>
      <c r="N27" s="145"/>
      <c r="O27" s="86"/>
      <c r="P27" s="94"/>
      <c r="Q27" s="17"/>
      <c r="R27" s="17"/>
      <c r="S27" s="17"/>
      <c r="T27" s="17"/>
      <c r="U27" s="17"/>
      <c r="V27" s="17"/>
      <c r="W27" s="17"/>
      <c r="X27" s="17"/>
      <c r="Y27" s="17"/>
      <c r="Z27" s="17"/>
      <c r="AA27" s="17"/>
      <c r="AB27" s="17"/>
      <c r="AC27" s="17"/>
      <c r="AD27" s="17"/>
      <c r="AE27" s="30"/>
      <c r="AF27" s="33"/>
      <c r="AG27" s="17"/>
      <c r="AH27" s="17"/>
      <c r="AI27" s="17"/>
      <c r="AJ27" s="17"/>
      <c r="AK27" s="17"/>
      <c r="AL27" s="17"/>
      <c r="AM27" s="17"/>
      <c r="AN27" s="17"/>
      <c r="AO27" s="17"/>
      <c r="AP27" s="17"/>
      <c r="AQ27" s="17"/>
      <c r="AR27" s="17"/>
      <c r="AS27" s="17"/>
      <c r="AT27" s="17"/>
      <c r="AU27" s="15"/>
      <c r="AV27" s="25"/>
      <c r="AW27" s="101"/>
      <c r="AX27" s="21"/>
      <c r="AY27" s="18"/>
      <c r="AZ27" s="22"/>
      <c r="BA27" s="64"/>
      <c r="BB27" s="104" t="str">
        <f>IF(Tabla13[[#This Row],[Total Recursos Gestionados2]]=0,"_",IF(Tabla13[[#This Row],[Ejecución Recursos Comprometidos]]=0,100%,Tabla13[[#This Row],[Total Recursos Gestionados2]]/Tabla13[[#This Row],[Ejecución Recursos Comprometidos]]))</f>
        <v>_</v>
      </c>
      <c r="BC27" s="47"/>
      <c r="BD27" s="48"/>
      <c r="BE27" s="28"/>
    </row>
    <row r="28" spans="1:57" s="10" customFormat="1" ht="18" x14ac:dyDescent="0.2">
      <c r="A28" s="80"/>
      <c r="B28" s="74"/>
      <c r="C28" s="74"/>
      <c r="D28" s="74"/>
      <c r="E28" s="74"/>
      <c r="F28" s="74"/>
      <c r="G28" s="81"/>
      <c r="H28" s="85"/>
      <c r="I28" s="75"/>
      <c r="J28" s="76"/>
      <c r="K28" s="76"/>
      <c r="L28" s="77"/>
      <c r="M28" s="77"/>
      <c r="N28" s="145"/>
      <c r="O28" s="86"/>
      <c r="P28" s="95"/>
      <c r="Q28" s="15"/>
      <c r="R28" s="15"/>
      <c r="S28" s="15"/>
      <c r="T28" s="15"/>
      <c r="U28" s="15"/>
      <c r="V28" s="15"/>
      <c r="W28" s="15"/>
      <c r="X28" s="15"/>
      <c r="Y28" s="15"/>
      <c r="Z28" s="15"/>
      <c r="AA28" s="15"/>
      <c r="AB28" s="15"/>
      <c r="AC28" s="15"/>
      <c r="AD28" s="15"/>
      <c r="AE28" s="30"/>
      <c r="AF28" s="26"/>
      <c r="AG28" s="15"/>
      <c r="AH28" s="15"/>
      <c r="AI28" s="15"/>
      <c r="AJ28" s="15"/>
      <c r="AK28" s="15"/>
      <c r="AL28" s="15"/>
      <c r="AM28" s="15"/>
      <c r="AN28" s="15"/>
      <c r="AO28" s="15"/>
      <c r="AP28" s="15"/>
      <c r="AQ28" s="15"/>
      <c r="AR28" s="15"/>
      <c r="AS28" s="15"/>
      <c r="AT28" s="15"/>
      <c r="AU28" s="15"/>
      <c r="AV28" s="27"/>
      <c r="AW28" s="102"/>
      <c r="AX28" s="67"/>
      <c r="AY28" s="19"/>
      <c r="AZ28" s="68"/>
      <c r="BA28" s="65"/>
      <c r="BB28" s="105" t="str">
        <f>IF(Tabla13[[#This Row],[Total Recursos Gestionados2]]=0,"_",IF(Tabla13[[#This Row],[Ejecución Recursos Comprometidos]]=0,100%,Tabla13[[#This Row],[Total Recursos Gestionados2]]/Tabla13[[#This Row],[Ejecución Recursos Comprometidos]]))</f>
        <v>_</v>
      </c>
      <c r="BC28" s="47"/>
      <c r="BD28" s="48"/>
      <c r="BE28" s="28"/>
    </row>
    <row r="29" spans="1:57" s="10" customFormat="1" ht="18" x14ac:dyDescent="0.2">
      <c r="A29" s="80"/>
      <c r="B29" s="74"/>
      <c r="C29" s="74"/>
      <c r="D29" s="74"/>
      <c r="E29" s="74"/>
      <c r="F29" s="74"/>
      <c r="G29" s="81"/>
      <c r="H29" s="85"/>
      <c r="I29" s="75"/>
      <c r="J29" s="76"/>
      <c r="K29" s="76"/>
      <c r="L29" s="77"/>
      <c r="M29" s="77"/>
      <c r="N29" s="145"/>
      <c r="O29" s="86"/>
      <c r="P29" s="95"/>
      <c r="Q29" s="17"/>
      <c r="R29" s="17"/>
      <c r="S29" s="17"/>
      <c r="T29" s="17"/>
      <c r="U29" s="17"/>
      <c r="V29" s="17"/>
      <c r="W29" s="17"/>
      <c r="X29" s="17"/>
      <c r="Y29" s="17"/>
      <c r="Z29" s="17"/>
      <c r="AA29" s="17"/>
      <c r="AB29" s="17"/>
      <c r="AC29" s="17"/>
      <c r="AD29" s="17"/>
      <c r="AE29" s="23"/>
      <c r="AF29" s="33"/>
      <c r="AG29" s="17"/>
      <c r="AH29" s="17"/>
      <c r="AI29" s="17"/>
      <c r="AJ29" s="17"/>
      <c r="AK29" s="17"/>
      <c r="AL29" s="17"/>
      <c r="AM29" s="17"/>
      <c r="AN29" s="17"/>
      <c r="AO29" s="17"/>
      <c r="AP29" s="17"/>
      <c r="AQ29" s="17"/>
      <c r="AR29" s="17"/>
      <c r="AS29" s="17"/>
      <c r="AT29" s="17"/>
      <c r="AU29" s="17"/>
      <c r="AV29" s="25"/>
      <c r="AW29" s="101"/>
      <c r="AX29" s="21"/>
      <c r="AY29" s="18"/>
      <c r="AZ29" s="22"/>
      <c r="BA29" s="64"/>
      <c r="BB29" s="104" t="str">
        <f>IF(Tabla13[[#This Row],[Total Recursos Gestionados2]]=0,"_",IF(Tabla13[[#This Row],[Ejecución Recursos Comprometidos]]=0,100%,Tabla13[[#This Row],[Total Recursos Gestionados2]]/Tabla13[[#This Row],[Ejecución Recursos Comprometidos]]))</f>
        <v>_</v>
      </c>
      <c r="BC29" s="47"/>
      <c r="BD29" s="48"/>
      <c r="BE29" s="28"/>
    </row>
    <row r="30" spans="1:57" s="10" customFormat="1" ht="19" thickBot="1" x14ac:dyDescent="0.25">
      <c r="A30" s="82"/>
      <c r="B30" s="83"/>
      <c r="C30" s="83"/>
      <c r="D30" s="83"/>
      <c r="E30" s="83"/>
      <c r="F30" s="83"/>
      <c r="G30" s="84"/>
      <c r="H30" s="88"/>
      <c r="I30" s="89"/>
      <c r="J30" s="90"/>
      <c r="K30" s="91"/>
      <c r="L30" s="92"/>
      <c r="M30" s="92"/>
      <c r="N30" s="146"/>
      <c r="O30" s="93"/>
      <c r="P30" s="96"/>
      <c r="Q30" s="97"/>
      <c r="R30" s="97"/>
      <c r="S30" s="97"/>
      <c r="T30" s="97"/>
      <c r="U30" s="97"/>
      <c r="V30" s="97"/>
      <c r="W30" s="97"/>
      <c r="X30" s="97"/>
      <c r="Y30" s="97"/>
      <c r="Z30" s="97"/>
      <c r="AA30" s="97"/>
      <c r="AB30" s="97"/>
      <c r="AC30" s="97"/>
      <c r="AD30" s="97"/>
      <c r="AE30" s="98"/>
      <c r="AF30" s="99"/>
      <c r="AG30" s="97"/>
      <c r="AH30" s="97"/>
      <c r="AI30" s="97"/>
      <c r="AJ30" s="97"/>
      <c r="AK30" s="97"/>
      <c r="AL30" s="97"/>
      <c r="AM30" s="97"/>
      <c r="AN30" s="97"/>
      <c r="AO30" s="97"/>
      <c r="AP30" s="97"/>
      <c r="AQ30" s="97"/>
      <c r="AR30" s="97"/>
      <c r="AS30" s="97"/>
      <c r="AT30" s="97"/>
      <c r="AU30" s="97"/>
      <c r="AV30" s="100"/>
      <c r="AW30" s="103"/>
      <c r="AX30" s="67"/>
      <c r="AY30" s="19"/>
      <c r="AZ30" s="68"/>
      <c r="BA30" s="65"/>
      <c r="BB30" s="105" t="str">
        <f>IF(Tabla13[[#This Row],[Total Recursos Gestionados2]]=0,"_",IF(Tabla13[[#This Row],[Ejecución Recursos Comprometidos]]=0,100%,Tabla13[[#This Row],[Total Recursos Gestionados2]]/Tabla13[[#This Row],[Ejecución Recursos Comprometidos]]))</f>
        <v>_</v>
      </c>
      <c r="BC30" s="106"/>
      <c r="BD30" s="107"/>
      <c r="BE30" s="34"/>
    </row>
    <row r="32" spans="1:57" x14ac:dyDescent="0.2">
      <c r="AU32" s="140"/>
    </row>
  </sheetData>
  <sheetProtection formatCells="0" formatColumns="0" formatRows="0" insertRows="0" autoFilter="0"/>
  <mergeCells count="13">
    <mergeCell ref="BC9:BD9"/>
    <mergeCell ref="A1:B4"/>
    <mergeCell ref="A9:G9"/>
    <mergeCell ref="H9:O9"/>
    <mergeCell ref="P9:AE9"/>
    <mergeCell ref="AF9:AW9"/>
    <mergeCell ref="AX9:AZ9"/>
    <mergeCell ref="BA9:BB9"/>
    <mergeCell ref="C1:BB4"/>
    <mergeCell ref="BC1:BE1"/>
    <mergeCell ref="BC2:BE2"/>
    <mergeCell ref="BC3:BE3"/>
    <mergeCell ref="BC4:BE4"/>
  </mergeCells>
  <phoneticPr fontId="9" type="noConversion"/>
  <pageMargins left="0.7" right="0.7" top="0.75" bottom="0.75" header="0.3" footer="0.3"/>
  <pageSetup paperSize="9" orientation="portrait" r:id="rId1"/>
  <drawing r:id="rId2"/>
  <legacyDrawing r:id="rId3"/>
  <tableParts count="1">
    <tablePart r:id="rId4"/>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tint="-0.249977111117893"/>
  </sheetPr>
  <dimension ref="A1:BE27"/>
  <sheetViews>
    <sheetView showGridLines="0" tabSelected="1" topLeftCell="B3" zoomScaleNormal="100" workbookViewId="0">
      <selection activeCell="AW12" sqref="AW12"/>
    </sheetView>
  </sheetViews>
  <sheetFormatPr baseColWidth="10" defaultColWidth="11.33203125" defaultRowHeight="15" x14ac:dyDescent="0.2"/>
  <cols>
    <col min="1" max="1" width="19" style="4" customWidth="1"/>
    <col min="2" max="2" width="26.6640625" style="4" customWidth="1"/>
    <col min="3" max="3" width="20.33203125" style="4" customWidth="1"/>
    <col min="4" max="4" width="19.33203125" style="4" customWidth="1"/>
    <col min="5" max="5" width="40.5" style="4" customWidth="1"/>
    <col min="6" max="6" width="19.33203125" style="4" customWidth="1"/>
    <col min="7" max="7" width="69" style="4" customWidth="1"/>
    <col min="8" max="8" width="19.33203125" style="4" customWidth="1"/>
    <col min="9" max="9" width="69" style="4" customWidth="1"/>
    <col min="10" max="10" width="12.5" style="4" customWidth="1"/>
    <col min="11" max="11" width="16.33203125" style="4" customWidth="1"/>
    <col min="12" max="12" width="20" style="4" customWidth="1"/>
    <col min="13" max="14" width="23.33203125" style="4" customWidth="1"/>
    <col min="15" max="16" width="18.6640625" style="4" customWidth="1"/>
    <col min="17" max="17" width="19.33203125" style="5" hidden="1" customWidth="1"/>
    <col min="18" max="49" width="27.33203125" style="4" customWidth="1"/>
    <col min="50" max="52" width="22.6640625" style="41" customWidth="1"/>
    <col min="53" max="53" width="27.33203125" style="4" customWidth="1"/>
    <col min="54" max="54" width="16.33203125" style="4" customWidth="1"/>
    <col min="55" max="55" width="20.33203125" style="4" customWidth="1"/>
    <col min="56" max="56" width="19.6640625" style="4" customWidth="1"/>
    <col min="57" max="57" width="21.33203125" style="4" customWidth="1"/>
    <col min="58" max="58" width="22.6640625" style="1" bestFit="1" customWidth="1"/>
    <col min="59" max="59" width="33" style="1" bestFit="1" customWidth="1"/>
    <col min="60" max="60" width="28.6640625" style="1" bestFit="1" customWidth="1"/>
    <col min="61" max="61" width="58.33203125" style="1" bestFit="1" customWidth="1"/>
    <col min="62" max="62" width="26" style="1" bestFit="1" customWidth="1"/>
    <col min="63" max="63" width="24.33203125" style="1" bestFit="1" customWidth="1"/>
    <col min="64" max="64" width="35.33203125" style="1" bestFit="1" customWidth="1"/>
    <col min="65" max="65" width="30.33203125" style="1" bestFit="1" customWidth="1"/>
    <col min="66" max="66" width="31.33203125" style="1" bestFit="1" customWidth="1"/>
    <col min="67" max="67" width="38" style="1" bestFit="1" customWidth="1"/>
    <col min="68" max="68" width="40.33203125" style="1" bestFit="1" customWidth="1"/>
    <col min="69" max="69" width="43.33203125" style="1" bestFit="1" customWidth="1"/>
    <col min="70" max="70" width="48.6640625" style="1" bestFit="1" customWidth="1"/>
    <col min="71" max="71" width="39.33203125" style="1" bestFit="1" customWidth="1"/>
    <col min="72" max="72" width="26.6640625" style="1" bestFit="1" customWidth="1"/>
    <col min="73" max="73" width="47" style="1" bestFit="1" customWidth="1"/>
    <col min="74" max="74" width="40" style="1" bestFit="1" customWidth="1"/>
    <col min="75" max="75" width="83.6640625" style="1" bestFit="1" customWidth="1"/>
    <col min="76" max="76" width="21.33203125" style="1" bestFit="1" customWidth="1"/>
    <col min="77" max="77" width="31.33203125" style="1" bestFit="1" customWidth="1"/>
    <col min="78" max="78" width="27.33203125" style="1" bestFit="1" customWidth="1"/>
    <col min="79" max="79" width="56.6640625" style="1" bestFit="1" customWidth="1"/>
    <col min="80" max="80" width="24.33203125" style="1" bestFit="1" customWidth="1"/>
    <col min="81" max="81" width="22.6640625" style="1" bestFit="1" customWidth="1"/>
    <col min="82" max="82" width="33.6640625" style="1" bestFit="1" customWidth="1"/>
    <col min="83" max="83" width="29" style="1" bestFit="1" customWidth="1"/>
    <col min="84" max="84" width="29.6640625" style="1" bestFit="1" customWidth="1"/>
    <col min="85" max="85" width="36.33203125" style="1" bestFit="1" customWidth="1"/>
    <col min="86" max="86" width="38.6640625" style="1" bestFit="1" customWidth="1"/>
    <col min="87" max="87" width="42" style="1" bestFit="1" customWidth="1"/>
    <col min="88" max="88" width="47.33203125" style="1" bestFit="1" customWidth="1"/>
    <col min="89" max="89" width="37.6640625" style="1" bestFit="1" customWidth="1"/>
    <col min="90" max="90" width="25.33203125" style="1" bestFit="1" customWidth="1"/>
    <col min="91" max="91" width="45.33203125" style="1" bestFit="1" customWidth="1"/>
    <col min="92" max="92" width="38.33203125" style="1" bestFit="1" customWidth="1"/>
    <col min="93" max="93" width="82.33203125" style="1" bestFit="1" customWidth="1"/>
    <col min="94" max="94" width="22" style="1" bestFit="1" customWidth="1"/>
    <col min="95" max="95" width="32.33203125" style="1" bestFit="1" customWidth="1"/>
    <col min="96" max="96" width="28" style="1" bestFit="1" customWidth="1"/>
    <col min="97" max="97" width="57.33203125" style="1" bestFit="1" customWidth="1"/>
    <col min="98" max="98" width="25.33203125" style="1" bestFit="1" customWidth="1"/>
    <col min="99" max="99" width="23.33203125" style="1" bestFit="1" customWidth="1"/>
    <col min="100" max="100" width="34.33203125" style="1" bestFit="1" customWidth="1"/>
    <col min="101" max="101" width="29.33203125" style="1" bestFit="1" customWidth="1"/>
    <col min="102" max="102" width="30.33203125" style="1" bestFit="1" customWidth="1"/>
    <col min="103" max="103" width="37.33203125" style="1" bestFit="1" customWidth="1"/>
    <col min="104" max="104" width="39.33203125" style="1" bestFit="1" customWidth="1"/>
    <col min="105" max="105" width="42.33203125" style="1" bestFit="1" customWidth="1"/>
    <col min="106" max="106" width="48" style="1" bestFit="1" customWidth="1"/>
    <col min="107" max="107" width="38.33203125" style="1" bestFit="1" customWidth="1"/>
    <col min="108" max="108" width="25.6640625" style="1" bestFit="1" customWidth="1"/>
    <col min="109" max="109" width="46" style="1" bestFit="1" customWidth="1"/>
    <col min="110" max="110" width="39.33203125" style="1" bestFit="1" customWidth="1"/>
    <col min="111" max="111" width="82.6640625" style="1" bestFit="1" customWidth="1"/>
    <col min="112" max="112" width="20" style="1" bestFit="1" customWidth="1"/>
    <col min="113" max="113" width="30.33203125" style="1" bestFit="1" customWidth="1"/>
    <col min="114" max="114" width="26" style="1" bestFit="1" customWidth="1"/>
    <col min="115" max="115" width="55.33203125" style="1" bestFit="1" customWidth="1"/>
    <col min="116" max="116" width="23.33203125" style="1" bestFit="1" customWidth="1"/>
    <col min="117" max="117" width="21.33203125" style="1" bestFit="1" customWidth="1"/>
    <col min="118" max="118" width="32.33203125" style="1" bestFit="1" customWidth="1"/>
    <col min="119" max="119" width="27.6640625" style="1" bestFit="1" customWidth="1"/>
    <col min="120" max="120" width="28.33203125" style="1" bestFit="1" customWidth="1"/>
    <col min="121" max="121" width="35.33203125" style="1" bestFit="1" customWidth="1"/>
    <col min="122" max="122" width="37.33203125" style="1" bestFit="1" customWidth="1"/>
    <col min="123" max="123" width="40.33203125" style="1" bestFit="1" customWidth="1"/>
    <col min="124" max="124" width="46" style="1" bestFit="1" customWidth="1"/>
    <col min="125" max="125" width="36.33203125" style="1" bestFit="1" customWidth="1"/>
    <col min="126" max="126" width="24" style="1" bestFit="1" customWidth="1"/>
    <col min="127" max="127" width="44.33203125" style="1" bestFit="1" customWidth="1"/>
    <col min="128" max="128" width="37.33203125" style="1" bestFit="1" customWidth="1"/>
    <col min="129" max="129" width="80.6640625" style="1" bestFit="1" customWidth="1"/>
    <col min="130" max="130" width="37.33203125" style="1" bestFit="1" customWidth="1"/>
    <col min="131" max="131" width="22.6640625" style="1" bestFit="1" customWidth="1"/>
    <col min="132" max="132" width="33" style="1" bestFit="1" customWidth="1"/>
    <col min="133" max="133" width="28.6640625" style="1" bestFit="1" customWidth="1"/>
    <col min="134" max="134" width="58.33203125" style="1" bestFit="1" customWidth="1"/>
    <col min="135" max="135" width="26" style="1" bestFit="1" customWidth="1"/>
    <col min="136" max="136" width="24.33203125" style="1" bestFit="1" customWidth="1"/>
    <col min="137" max="137" width="35.33203125" style="1" bestFit="1" customWidth="1"/>
    <col min="138" max="138" width="30.33203125" style="1" bestFit="1" customWidth="1"/>
    <col min="139" max="139" width="31.33203125" style="1" bestFit="1" customWidth="1"/>
    <col min="140" max="140" width="38" style="1" bestFit="1" customWidth="1"/>
    <col min="141" max="141" width="40.33203125" style="1" bestFit="1" customWidth="1"/>
    <col min="142" max="142" width="43.33203125" style="1" bestFit="1" customWidth="1"/>
    <col min="143" max="143" width="48.6640625" style="1" bestFit="1" customWidth="1"/>
    <col min="144" max="144" width="39.33203125" style="1" bestFit="1" customWidth="1"/>
    <col min="145" max="145" width="26.6640625" style="1" bestFit="1" customWidth="1"/>
    <col min="146" max="146" width="47" style="1" bestFit="1" customWidth="1"/>
    <col min="147" max="147" width="40" style="1" bestFit="1" customWidth="1"/>
    <col min="148" max="148" width="83.6640625" style="1" bestFit="1" customWidth="1"/>
    <col min="149" max="149" width="21.33203125" style="1" bestFit="1" customWidth="1"/>
    <col min="150" max="150" width="31.33203125" style="1" bestFit="1" customWidth="1"/>
    <col min="151" max="151" width="27.33203125" style="1" bestFit="1" customWidth="1"/>
    <col min="152" max="152" width="56.6640625" style="1" bestFit="1" customWidth="1"/>
    <col min="153" max="153" width="24.33203125" style="1" bestFit="1" customWidth="1"/>
    <col min="154" max="154" width="22.6640625" style="1" bestFit="1" customWidth="1"/>
    <col min="155" max="155" width="33.6640625" style="1" bestFit="1" customWidth="1"/>
    <col min="156" max="156" width="29" style="1" bestFit="1" customWidth="1"/>
    <col min="157" max="157" width="29.6640625" style="1" bestFit="1" customWidth="1"/>
    <col min="158" max="158" width="36.33203125" style="1" bestFit="1" customWidth="1"/>
    <col min="159" max="159" width="38.6640625" style="1" bestFit="1" customWidth="1"/>
    <col min="160" max="160" width="42" style="1" bestFit="1" customWidth="1"/>
    <col min="161" max="161" width="47.33203125" style="1" bestFit="1" customWidth="1"/>
    <col min="162" max="162" width="37.6640625" style="1" bestFit="1" customWidth="1"/>
    <col min="163" max="163" width="25.33203125" style="1" bestFit="1" customWidth="1"/>
    <col min="164" max="164" width="45.33203125" style="1" bestFit="1" customWidth="1"/>
    <col min="165" max="165" width="38.33203125" style="1" bestFit="1" customWidth="1"/>
    <col min="166" max="166" width="82.33203125" style="1" bestFit="1" customWidth="1"/>
    <col min="167" max="167" width="22" style="1" bestFit="1" customWidth="1"/>
    <col min="168" max="168" width="32.33203125" style="1" bestFit="1" customWidth="1"/>
    <col min="169" max="169" width="28" style="1" bestFit="1" customWidth="1"/>
    <col min="170" max="170" width="57.33203125" style="1" bestFit="1" customWidth="1"/>
    <col min="171" max="171" width="25.33203125" style="1" bestFit="1" customWidth="1"/>
    <col min="172" max="172" width="23.33203125" style="1" bestFit="1" customWidth="1"/>
    <col min="173" max="173" width="34.33203125" style="1" bestFit="1" customWidth="1"/>
    <col min="174" max="174" width="29.33203125" style="1" bestFit="1" customWidth="1"/>
    <col min="175" max="175" width="30.33203125" style="1" bestFit="1" customWidth="1"/>
    <col min="176" max="176" width="37.33203125" style="1" bestFit="1" customWidth="1"/>
    <col min="177" max="177" width="39.33203125" style="1" bestFit="1" customWidth="1"/>
    <col min="178" max="178" width="42.33203125" style="1" bestFit="1" customWidth="1"/>
    <col min="179" max="179" width="48" style="1" bestFit="1" customWidth="1"/>
    <col min="180" max="180" width="38.33203125" style="1" bestFit="1" customWidth="1"/>
    <col min="181" max="181" width="25.6640625" style="1" bestFit="1" customWidth="1"/>
    <col min="182" max="182" width="46" style="1" bestFit="1" customWidth="1"/>
    <col min="183" max="183" width="39.33203125" style="1" bestFit="1" customWidth="1"/>
    <col min="184" max="184" width="82.6640625" style="1" bestFit="1" customWidth="1"/>
    <col min="185" max="185" width="20" style="1" bestFit="1" customWidth="1"/>
    <col min="186" max="186" width="30.33203125" style="1" bestFit="1" customWidth="1"/>
    <col min="187" max="187" width="26" style="1" bestFit="1" customWidth="1"/>
    <col min="188" max="188" width="55.33203125" style="1" bestFit="1" customWidth="1"/>
    <col min="189" max="189" width="23.33203125" style="1" bestFit="1" customWidth="1"/>
    <col min="190" max="190" width="21.33203125" style="1" bestFit="1" customWidth="1"/>
    <col min="191" max="191" width="32.33203125" style="1" bestFit="1" customWidth="1"/>
    <col min="192" max="192" width="27.6640625" style="1" bestFit="1" customWidth="1"/>
    <col min="193" max="193" width="28.33203125" style="1" bestFit="1" customWidth="1"/>
    <col min="194" max="194" width="35.33203125" style="1" bestFit="1" customWidth="1"/>
    <col min="195" max="195" width="37.33203125" style="1" bestFit="1" customWidth="1"/>
    <col min="196" max="196" width="40.33203125" style="1" bestFit="1" customWidth="1"/>
    <col min="197" max="197" width="46" style="1" bestFit="1" customWidth="1"/>
    <col min="198" max="198" width="36.33203125" style="1" bestFit="1" customWidth="1"/>
    <col min="199" max="199" width="24" style="1" bestFit="1" customWidth="1"/>
    <col min="200" max="200" width="44.33203125" style="1" bestFit="1" customWidth="1"/>
    <col min="201" max="201" width="37.33203125" style="1" bestFit="1" customWidth="1"/>
    <col min="202" max="202" width="80.6640625" style="1" bestFit="1" customWidth="1"/>
    <col min="203" max="203" width="37.33203125" style="1" bestFit="1" customWidth="1"/>
    <col min="204" max="204" width="22.6640625" style="1" bestFit="1" customWidth="1"/>
    <col min="205" max="205" width="33" style="1" bestFit="1" customWidth="1"/>
    <col min="206" max="206" width="28.6640625" style="1" bestFit="1" customWidth="1"/>
    <col min="207" max="207" width="58.33203125" style="1" bestFit="1" customWidth="1"/>
    <col min="208" max="208" width="26" style="1" bestFit="1" customWidth="1"/>
    <col min="209" max="209" width="24.33203125" style="1" bestFit="1" customWidth="1"/>
    <col min="210" max="210" width="35.33203125" style="1" bestFit="1" customWidth="1"/>
    <col min="211" max="211" width="30.33203125" style="1" bestFit="1" customWidth="1"/>
    <col min="212" max="212" width="31.33203125" style="1" bestFit="1" customWidth="1"/>
    <col min="213" max="213" width="38" style="1" bestFit="1" customWidth="1"/>
    <col min="214" max="214" width="40.33203125" style="1" bestFit="1" customWidth="1"/>
    <col min="215" max="215" width="43.33203125" style="1" bestFit="1" customWidth="1"/>
    <col min="216" max="216" width="48.6640625" style="1" bestFit="1" customWidth="1"/>
    <col min="217" max="217" width="39.33203125" style="1" bestFit="1" customWidth="1"/>
    <col min="218" max="218" width="26.6640625" style="1" bestFit="1" customWidth="1"/>
    <col min="219" max="219" width="47" style="1" bestFit="1" customWidth="1"/>
    <col min="220" max="220" width="40" style="1" bestFit="1" customWidth="1"/>
    <col min="221" max="221" width="83.6640625" style="1" bestFit="1" customWidth="1"/>
    <col min="222" max="222" width="21.33203125" style="1" bestFit="1" customWidth="1"/>
    <col min="223" max="223" width="31.33203125" style="1" bestFit="1" customWidth="1"/>
    <col min="224" max="224" width="27.33203125" style="1" bestFit="1" customWidth="1"/>
    <col min="225" max="225" width="56.6640625" style="1" bestFit="1" customWidth="1"/>
    <col min="226" max="226" width="24.33203125" style="1" bestFit="1" customWidth="1"/>
    <col min="227" max="227" width="22.6640625" style="1" bestFit="1" customWidth="1"/>
    <col min="228" max="228" width="33.6640625" style="1" bestFit="1" customWidth="1"/>
    <col min="229" max="229" width="29" style="1" bestFit="1" customWidth="1"/>
    <col min="230" max="230" width="29.6640625" style="1" bestFit="1" customWidth="1"/>
    <col min="231" max="231" width="36.33203125" style="1" bestFit="1" customWidth="1"/>
    <col min="232" max="232" width="38.6640625" style="1" bestFit="1" customWidth="1"/>
    <col min="233" max="233" width="42" style="1" bestFit="1" customWidth="1"/>
    <col min="234" max="234" width="47.33203125" style="1" bestFit="1" customWidth="1"/>
    <col min="235" max="235" width="37.6640625" style="1" bestFit="1" customWidth="1"/>
    <col min="236" max="236" width="25.33203125" style="1" bestFit="1" customWidth="1"/>
    <col min="237" max="237" width="45.33203125" style="1" bestFit="1" customWidth="1"/>
    <col min="238" max="238" width="38.33203125" style="1" bestFit="1" customWidth="1"/>
    <col min="239" max="239" width="82.33203125" style="1" bestFit="1" customWidth="1"/>
    <col min="240" max="240" width="22" style="1" bestFit="1" customWidth="1"/>
    <col min="241" max="241" width="32.33203125" style="1" bestFit="1" customWidth="1"/>
    <col min="242" max="242" width="28" style="1" bestFit="1" customWidth="1"/>
    <col min="243" max="243" width="57.33203125" style="1" bestFit="1" customWidth="1"/>
    <col min="244" max="244" width="25.33203125" style="1" bestFit="1" customWidth="1"/>
    <col min="245" max="245" width="23.33203125" style="1" bestFit="1" customWidth="1"/>
    <col min="246" max="246" width="34.33203125" style="1" bestFit="1" customWidth="1"/>
    <col min="247" max="247" width="29.33203125" style="1" bestFit="1" customWidth="1"/>
    <col min="248" max="248" width="30.33203125" style="1" bestFit="1" customWidth="1"/>
    <col min="249" max="249" width="37.33203125" style="1" bestFit="1" customWidth="1"/>
    <col min="250" max="250" width="39.33203125" style="1" bestFit="1" customWidth="1"/>
    <col min="251" max="251" width="42.33203125" style="1" bestFit="1" customWidth="1"/>
    <col min="252" max="252" width="48" style="1" bestFit="1" customWidth="1"/>
    <col min="253" max="253" width="38.33203125" style="1" bestFit="1" customWidth="1"/>
    <col min="254" max="254" width="25.6640625" style="1" bestFit="1" customWidth="1"/>
    <col min="255" max="255" width="46" style="1" bestFit="1" customWidth="1"/>
    <col min="256" max="256" width="39.33203125" style="1" bestFit="1" customWidth="1"/>
    <col min="257" max="257" width="82.6640625" style="1" bestFit="1" customWidth="1"/>
    <col min="258" max="258" width="20" style="1" bestFit="1" customWidth="1"/>
    <col min="259" max="259" width="30.33203125" style="1" bestFit="1" customWidth="1"/>
    <col min="260" max="260" width="26" style="1" bestFit="1" customWidth="1"/>
    <col min="261" max="261" width="55.33203125" style="1" bestFit="1" customWidth="1"/>
    <col min="262" max="262" width="23.33203125" style="1" bestFit="1" customWidth="1"/>
    <col min="263" max="263" width="21.33203125" style="1" bestFit="1" customWidth="1"/>
    <col min="264" max="264" width="32.33203125" style="1" bestFit="1" customWidth="1"/>
    <col min="265" max="265" width="27.6640625" style="1" bestFit="1" customWidth="1"/>
    <col min="266" max="266" width="28.33203125" style="1" bestFit="1" customWidth="1"/>
    <col min="267" max="267" width="35.33203125" style="1" bestFit="1" customWidth="1"/>
    <col min="268" max="268" width="37.33203125" style="1" bestFit="1" customWidth="1"/>
    <col min="269" max="269" width="40.33203125" style="1" bestFit="1" customWidth="1"/>
    <col min="270" max="270" width="46" style="1" bestFit="1" customWidth="1"/>
    <col min="271" max="271" width="36.33203125" style="1" bestFit="1" customWidth="1"/>
    <col min="272" max="272" width="24" style="1" bestFit="1" customWidth="1"/>
    <col min="273" max="273" width="44.33203125" style="1" bestFit="1" customWidth="1"/>
    <col min="274" max="274" width="37.33203125" style="1" bestFit="1" customWidth="1"/>
    <col min="275" max="275" width="80.6640625" style="1" bestFit="1" customWidth="1"/>
    <col min="276" max="276" width="37.33203125" style="1" bestFit="1" customWidth="1"/>
    <col min="277" max="277" width="22.6640625" style="1" bestFit="1" customWidth="1"/>
    <col min="278" max="278" width="33" style="1" bestFit="1" customWidth="1"/>
    <col min="279" max="279" width="28.6640625" style="1" bestFit="1" customWidth="1"/>
    <col min="280" max="280" width="58.33203125" style="1" bestFit="1" customWidth="1"/>
    <col min="281" max="281" width="26" style="1" bestFit="1" customWidth="1"/>
    <col min="282" max="282" width="24.33203125" style="1" bestFit="1" customWidth="1"/>
    <col min="283" max="283" width="35.33203125" style="1" bestFit="1" customWidth="1"/>
    <col min="284" max="284" width="30.33203125" style="1" bestFit="1" customWidth="1"/>
    <col min="285" max="285" width="31.33203125" style="1" bestFit="1" customWidth="1"/>
    <col min="286" max="286" width="38" style="1" bestFit="1" customWidth="1"/>
    <col min="287" max="287" width="40.33203125" style="1" bestFit="1" customWidth="1"/>
    <col min="288" max="288" width="43.33203125" style="1" bestFit="1" customWidth="1"/>
    <col min="289" max="289" width="48.6640625" style="1" bestFit="1" customWidth="1"/>
    <col min="290" max="290" width="39.33203125" style="1" bestFit="1" customWidth="1"/>
    <col min="291" max="291" width="26.6640625" style="1" bestFit="1" customWidth="1"/>
    <col min="292" max="292" width="47" style="1" bestFit="1" customWidth="1"/>
    <col min="293" max="293" width="40" style="1" bestFit="1" customWidth="1"/>
    <col min="294" max="294" width="83.6640625" style="1" bestFit="1" customWidth="1"/>
    <col min="295" max="295" width="21.33203125" style="1" bestFit="1" customWidth="1"/>
    <col min="296" max="296" width="31.33203125" style="1" bestFit="1" customWidth="1"/>
    <col min="297" max="297" width="27.33203125" style="1" bestFit="1" customWidth="1"/>
    <col min="298" max="298" width="56.6640625" style="1" bestFit="1" customWidth="1"/>
    <col min="299" max="299" width="24.33203125" style="1" bestFit="1" customWidth="1"/>
    <col min="300" max="300" width="22.6640625" style="1" bestFit="1" customWidth="1"/>
    <col min="301" max="301" width="33.6640625" style="1" bestFit="1" customWidth="1"/>
    <col min="302" max="302" width="29" style="1" bestFit="1" customWidth="1"/>
    <col min="303" max="303" width="29.6640625" style="1" bestFit="1" customWidth="1"/>
    <col min="304" max="304" width="36.33203125" style="1" bestFit="1" customWidth="1"/>
    <col min="305" max="305" width="38.6640625" style="1" bestFit="1" customWidth="1"/>
    <col min="306" max="306" width="42" style="1" bestFit="1" customWidth="1"/>
    <col min="307" max="307" width="47.33203125" style="1" bestFit="1" customWidth="1"/>
    <col min="308" max="308" width="37.6640625" style="1" bestFit="1" customWidth="1"/>
    <col min="309" max="309" width="25.33203125" style="1" bestFit="1" customWidth="1"/>
    <col min="310" max="310" width="45.33203125" style="1" bestFit="1" customWidth="1"/>
    <col min="311" max="311" width="38.33203125" style="1" bestFit="1" customWidth="1"/>
    <col min="312" max="312" width="82.33203125" style="1" bestFit="1" customWidth="1"/>
    <col min="313" max="313" width="22" style="1" bestFit="1" customWidth="1"/>
    <col min="314" max="314" width="32.33203125" style="1" bestFit="1" customWidth="1"/>
    <col min="315" max="315" width="28" style="1" bestFit="1" customWidth="1"/>
    <col min="316" max="316" width="57.33203125" style="1" bestFit="1" customWidth="1"/>
    <col min="317" max="317" width="25.33203125" style="1" bestFit="1" customWidth="1"/>
    <col min="318" max="318" width="23.33203125" style="1" bestFit="1" customWidth="1"/>
    <col min="319" max="319" width="34.33203125" style="1" bestFit="1" customWidth="1"/>
    <col min="320" max="320" width="29.33203125" style="1" bestFit="1" customWidth="1"/>
    <col min="321" max="321" width="30.33203125" style="1" bestFit="1" customWidth="1"/>
    <col min="322" max="322" width="37.33203125" style="1" bestFit="1" customWidth="1"/>
    <col min="323" max="323" width="39.33203125" style="1" bestFit="1" customWidth="1"/>
    <col min="324" max="324" width="42.33203125" style="1" bestFit="1" customWidth="1"/>
    <col min="325" max="325" width="48" style="1" bestFit="1" customWidth="1"/>
    <col min="326" max="326" width="38.33203125" style="1" bestFit="1" customWidth="1"/>
    <col min="327" max="327" width="25.6640625" style="1" bestFit="1" customWidth="1"/>
    <col min="328" max="328" width="46" style="1" bestFit="1" customWidth="1"/>
    <col min="329" max="329" width="39.33203125" style="1" bestFit="1" customWidth="1"/>
    <col min="330" max="330" width="82.6640625" style="1" bestFit="1" customWidth="1"/>
    <col min="331" max="331" width="20" style="1" bestFit="1" customWidth="1"/>
    <col min="332" max="332" width="30.33203125" style="1" bestFit="1" customWidth="1"/>
    <col min="333" max="333" width="26" style="1" bestFit="1" customWidth="1"/>
    <col min="334" max="334" width="55.33203125" style="1" bestFit="1" customWidth="1"/>
    <col min="335" max="335" width="23.33203125" style="1" bestFit="1" customWidth="1"/>
    <col min="336" max="336" width="21.33203125" style="1" bestFit="1" customWidth="1"/>
    <col min="337" max="337" width="32.33203125" style="1" bestFit="1" customWidth="1"/>
    <col min="338" max="338" width="27.6640625" style="1" bestFit="1" customWidth="1"/>
    <col min="339" max="339" width="28.33203125" style="1" bestFit="1" customWidth="1"/>
    <col min="340" max="340" width="35.33203125" style="1" bestFit="1" customWidth="1"/>
    <col min="341" max="341" width="37.33203125" style="1" bestFit="1" customWidth="1"/>
    <col min="342" max="342" width="40.33203125" style="1" bestFit="1" customWidth="1"/>
    <col min="343" max="343" width="46" style="1" bestFit="1" customWidth="1"/>
    <col min="344" max="344" width="36.33203125" style="1" bestFit="1" customWidth="1"/>
    <col min="345" max="345" width="24" style="1" bestFit="1" customWidth="1"/>
    <col min="346" max="346" width="44.33203125" style="1" bestFit="1" customWidth="1"/>
    <col min="347" max="347" width="37.33203125" style="1" bestFit="1" customWidth="1"/>
    <col min="348" max="348" width="80.6640625" style="1" bestFit="1" customWidth="1"/>
    <col min="349" max="349" width="37.33203125" style="1" bestFit="1" customWidth="1"/>
    <col min="350" max="16384" width="11.33203125" style="1"/>
  </cols>
  <sheetData>
    <row r="1" spans="1:57" ht="30" customHeight="1" thickTop="1" x14ac:dyDescent="0.2">
      <c r="A1" s="150"/>
      <c r="B1" s="151"/>
      <c r="C1" s="164" t="s">
        <v>31</v>
      </c>
      <c r="D1" s="165"/>
      <c r="E1" s="165"/>
      <c r="F1" s="165"/>
      <c r="G1" s="165"/>
      <c r="H1" s="165"/>
      <c r="I1" s="165"/>
      <c r="J1" s="165"/>
      <c r="K1" s="165"/>
      <c r="L1" s="165"/>
      <c r="M1" s="165"/>
      <c r="N1" s="165"/>
      <c r="O1" s="165"/>
      <c r="P1" s="165"/>
      <c r="Q1" s="165"/>
      <c r="R1" s="165"/>
      <c r="S1" s="165"/>
      <c r="T1" s="165"/>
      <c r="U1" s="165"/>
      <c r="V1" s="165"/>
      <c r="W1" s="165"/>
      <c r="X1" s="165"/>
      <c r="Y1" s="165"/>
      <c r="Z1" s="165"/>
      <c r="AA1" s="165"/>
      <c r="AB1" s="165"/>
      <c r="AC1" s="165"/>
      <c r="AD1" s="165"/>
      <c r="AE1" s="165"/>
      <c r="AF1" s="165"/>
      <c r="AG1" s="165"/>
      <c r="AH1" s="165"/>
      <c r="AI1" s="165"/>
      <c r="AJ1" s="165"/>
      <c r="AK1" s="165"/>
      <c r="AL1" s="165"/>
      <c r="AM1" s="165"/>
      <c r="AN1" s="165"/>
      <c r="AO1" s="165"/>
      <c r="AP1" s="165"/>
      <c r="AQ1" s="165"/>
      <c r="AR1" s="165"/>
      <c r="AS1" s="165"/>
      <c r="AT1" s="165"/>
      <c r="AU1" s="165"/>
      <c r="AV1" s="165"/>
      <c r="AW1" s="165"/>
      <c r="AX1" s="165"/>
      <c r="AY1" s="165"/>
      <c r="AZ1" s="165"/>
      <c r="BA1" s="165"/>
      <c r="BB1" s="166"/>
      <c r="BC1" s="173" t="s">
        <v>32</v>
      </c>
      <c r="BD1" s="174"/>
      <c r="BE1" s="175"/>
    </row>
    <row r="2" spans="1:57" ht="30" customHeight="1" x14ac:dyDescent="0.2">
      <c r="A2" s="152"/>
      <c r="B2" s="153"/>
      <c r="C2" s="167"/>
      <c r="D2" s="168"/>
      <c r="E2" s="168"/>
      <c r="F2" s="168"/>
      <c r="G2" s="168"/>
      <c r="H2" s="168"/>
      <c r="I2" s="168"/>
      <c r="J2" s="168"/>
      <c r="K2" s="168"/>
      <c r="L2" s="168"/>
      <c r="M2" s="168"/>
      <c r="N2" s="168"/>
      <c r="O2" s="168"/>
      <c r="P2" s="168"/>
      <c r="Q2" s="168"/>
      <c r="R2" s="168"/>
      <c r="S2" s="168"/>
      <c r="T2" s="168"/>
      <c r="U2" s="168"/>
      <c r="V2" s="168"/>
      <c r="W2" s="168"/>
      <c r="X2" s="168"/>
      <c r="Y2" s="168"/>
      <c r="Z2" s="168"/>
      <c r="AA2" s="168"/>
      <c r="AB2" s="168"/>
      <c r="AC2" s="168"/>
      <c r="AD2" s="168"/>
      <c r="AE2" s="168"/>
      <c r="AF2" s="168"/>
      <c r="AG2" s="168"/>
      <c r="AH2" s="168"/>
      <c r="AI2" s="168"/>
      <c r="AJ2" s="168"/>
      <c r="AK2" s="168"/>
      <c r="AL2" s="168"/>
      <c r="AM2" s="168"/>
      <c r="AN2" s="168"/>
      <c r="AO2" s="168"/>
      <c r="AP2" s="168"/>
      <c r="AQ2" s="168"/>
      <c r="AR2" s="168"/>
      <c r="AS2" s="168"/>
      <c r="AT2" s="168"/>
      <c r="AU2" s="168"/>
      <c r="AV2" s="168"/>
      <c r="AW2" s="168"/>
      <c r="AX2" s="168"/>
      <c r="AY2" s="168"/>
      <c r="AZ2" s="168"/>
      <c r="BA2" s="168"/>
      <c r="BB2" s="169"/>
      <c r="BC2" s="185" t="s">
        <v>154</v>
      </c>
      <c r="BD2" s="186"/>
      <c r="BE2" s="187"/>
    </row>
    <row r="3" spans="1:57" ht="30" customHeight="1" x14ac:dyDescent="0.2">
      <c r="A3" s="152"/>
      <c r="B3" s="153"/>
      <c r="C3" s="167"/>
      <c r="D3" s="168"/>
      <c r="E3" s="168"/>
      <c r="F3" s="168"/>
      <c r="G3" s="168"/>
      <c r="H3" s="168"/>
      <c r="I3" s="168"/>
      <c r="J3" s="168"/>
      <c r="K3" s="168"/>
      <c r="L3" s="168"/>
      <c r="M3" s="168"/>
      <c r="N3" s="168"/>
      <c r="O3" s="168"/>
      <c r="P3" s="168"/>
      <c r="Q3" s="168"/>
      <c r="R3" s="168"/>
      <c r="S3" s="168"/>
      <c r="T3" s="168"/>
      <c r="U3" s="168"/>
      <c r="V3" s="168"/>
      <c r="W3" s="168"/>
      <c r="X3" s="168"/>
      <c r="Y3" s="168"/>
      <c r="Z3" s="168"/>
      <c r="AA3" s="168"/>
      <c r="AB3" s="168"/>
      <c r="AC3" s="168"/>
      <c r="AD3" s="168"/>
      <c r="AE3" s="168"/>
      <c r="AF3" s="168"/>
      <c r="AG3" s="168"/>
      <c r="AH3" s="168"/>
      <c r="AI3" s="168"/>
      <c r="AJ3" s="168"/>
      <c r="AK3" s="168"/>
      <c r="AL3" s="168"/>
      <c r="AM3" s="168"/>
      <c r="AN3" s="168"/>
      <c r="AO3" s="168"/>
      <c r="AP3" s="168"/>
      <c r="AQ3" s="168"/>
      <c r="AR3" s="168"/>
      <c r="AS3" s="168"/>
      <c r="AT3" s="168"/>
      <c r="AU3" s="168"/>
      <c r="AV3" s="168"/>
      <c r="AW3" s="168"/>
      <c r="AX3" s="168"/>
      <c r="AY3" s="168"/>
      <c r="AZ3" s="168"/>
      <c r="BA3" s="168"/>
      <c r="BB3" s="169"/>
      <c r="BC3" s="176" t="s">
        <v>155</v>
      </c>
      <c r="BD3" s="177"/>
      <c r="BE3" s="178"/>
    </row>
    <row r="4" spans="1:57" ht="30" customHeight="1" thickBot="1" x14ac:dyDescent="0.25">
      <c r="A4" s="154"/>
      <c r="B4" s="155"/>
      <c r="C4" s="170"/>
      <c r="D4" s="171"/>
      <c r="E4" s="171"/>
      <c r="F4" s="171"/>
      <c r="G4" s="171"/>
      <c r="H4" s="171"/>
      <c r="I4" s="171"/>
      <c r="J4" s="171"/>
      <c r="K4" s="171"/>
      <c r="L4" s="171"/>
      <c r="M4" s="171"/>
      <c r="N4" s="171"/>
      <c r="O4" s="171"/>
      <c r="P4" s="171"/>
      <c r="Q4" s="171"/>
      <c r="R4" s="171"/>
      <c r="S4" s="171"/>
      <c r="T4" s="171"/>
      <c r="U4" s="171"/>
      <c r="V4" s="171"/>
      <c r="W4" s="171"/>
      <c r="X4" s="171"/>
      <c r="Y4" s="171"/>
      <c r="Z4" s="171"/>
      <c r="AA4" s="171"/>
      <c r="AB4" s="171"/>
      <c r="AC4" s="171"/>
      <c r="AD4" s="171"/>
      <c r="AE4" s="171"/>
      <c r="AF4" s="171"/>
      <c r="AG4" s="171"/>
      <c r="AH4" s="171"/>
      <c r="AI4" s="171"/>
      <c r="AJ4" s="171"/>
      <c r="AK4" s="171"/>
      <c r="AL4" s="171"/>
      <c r="AM4" s="171"/>
      <c r="AN4" s="171"/>
      <c r="AO4" s="171"/>
      <c r="AP4" s="171"/>
      <c r="AQ4" s="171"/>
      <c r="AR4" s="171"/>
      <c r="AS4" s="171"/>
      <c r="AT4" s="171"/>
      <c r="AU4" s="171"/>
      <c r="AV4" s="171"/>
      <c r="AW4" s="171"/>
      <c r="AX4" s="171"/>
      <c r="AY4" s="171"/>
      <c r="AZ4" s="171"/>
      <c r="BA4" s="171"/>
      <c r="BB4" s="172"/>
      <c r="BC4" s="179" t="s">
        <v>157</v>
      </c>
      <c r="BD4" s="180"/>
      <c r="BE4" s="181"/>
    </row>
    <row r="5" spans="1:57" ht="23.25" customHeight="1" thickTop="1" x14ac:dyDescent="0.2">
      <c r="Q5" s="4"/>
      <c r="BE5" s="11"/>
    </row>
    <row r="6" spans="1:57" ht="28.5" customHeight="1" thickBot="1" x14ac:dyDescent="0.25">
      <c r="B6" s="3" t="s">
        <v>28</v>
      </c>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42"/>
      <c r="AY6" s="42"/>
      <c r="AZ6" s="42"/>
      <c r="BA6" s="6"/>
      <c r="BB6" s="6"/>
      <c r="BC6" s="12"/>
      <c r="BD6" s="12"/>
      <c r="BE6" s="13"/>
    </row>
    <row r="7" spans="1:57" ht="37.25" customHeight="1" thickBot="1" x14ac:dyDescent="0.25">
      <c r="A7" s="1"/>
      <c r="B7" s="8">
        <v>2025</v>
      </c>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42"/>
      <c r="AY7" s="42"/>
      <c r="AZ7" s="42"/>
      <c r="BA7" s="6"/>
      <c r="BB7" s="6"/>
      <c r="BC7" s="12"/>
      <c r="BD7" s="12"/>
      <c r="BE7" s="13"/>
    </row>
    <row r="8" spans="1:57" ht="8.75" customHeight="1" thickBot="1" x14ac:dyDescent="0.25">
      <c r="A8" s="1"/>
      <c r="B8" s="1"/>
      <c r="C8" s="7"/>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42"/>
      <c r="AY8" s="42"/>
      <c r="AZ8" s="42"/>
      <c r="BA8" s="6"/>
      <c r="BB8" s="6"/>
      <c r="BC8" s="12"/>
      <c r="BD8" s="12"/>
      <c r="BE8" s="13"/>
    </row>
    <row r="9" spans="1:57" s="2" customFormat="1" ht="38" customHeight="1" thickBot="1" x14ac:dyDescent="0.25">
      <c r="A9" s="156" t="s">
        <v>27</v>
      </c>
      <c r="B9" s="156"/>
      <c r="C9" s="156"/>
      <c r="D9" s="156"/>
      <c r="E9" s="156"/>
      <c r="F9" s="156"/>
      <c r="G9" s="156"/>
      <c r="H9" s="156"/>
      <c r="I9" s="156"/>
      <c r="J9" s="156"/>
      <c r="K9" s="156"/>
      <c r="L9" s="156"/>
      <c r="M9" s="156"/>
      <c r="N9" s="156"/>
      <c r="O9" s="157" t="s">
        <v>26</v>
      </c>
      <c r="P9" s="158"/>
      <c r="Q9" s="159"/>
      <c r="R9" s="160" t="s">
        <v>24</v>
      </c>
      <c r="S9" s="161"/>
      <c r="T9" s="161"/>
      <c r="U9" s="161"/>
      <c r="V9" s="161"/>
      <c r="W9" s="161"/>
      <c r="X9" s="161"/>
      <c r="Y9" s="161"/>
      <c r="Z9" s="161"/>
      <c r="AA9" s="161"/>
      <c r="AB9" s="161"/>
      <c r="AC9" s="161"/>
      <c r="AD9" s="161"/>
      <c r="AE9" s="162"/>
      <c r="AF9" s="163"/>
      <c r="AG9" s="157" t="s">
        <v>23</v>
      </c>
      <c r="AH9" s="158"/>
      <c r="AI9" s="158"/>
      <c r="AJ9" s="158"/>
      <c r="AK9" s="158"/>
      <c r="AL9" s="158"/>
      <c r="AM9" s="158"/>
      <c r="AN9" s="158"/>
      <c r="AO9" s="158"/>
      <c r="AP9" s="158"/>
      <c r="AQ9" s="158"/>
      <c r="AR9" s="158"/>
      <c r="AS9" s="158"/>
      <c r="AT9" s="158"/>
      <c r="AU9" s="158"/>
      <c r="AV9" s="158"/>
      <c r="AW9" s="159"/>
      <c r="AX9" s="182" t="s">
        <v>72</v>
      </c>
      <c r="AY9" s="183"/>
      <c r="AZ9" s="184"/>
      <c r="BA9" s="158" t="s">
        <v>74</v>
      </c>
      <c r="BB9" s="158"/>
      <c r="BC9" s="148" t="s">
        <v>22</v>
      </c>
      <c r="BD9" s="149"/>
      <c r="BE9" s="14"/>
    </row>
    <row r="10" spans="1:57" s="2" customFormat="1" ht="57" customHeight="1" x14ac:dyDescent="0.2">
      <c r="A10" s="53" t="s">
        <v>20</v>
      </c>
      <c r="B10" s="53" t="s">
        <v>19</v>
      </c>
      <c r="C10" s="53" t="s">
        <v>18</v>
      </c>
      <c r="D10" s="53" t="s">
        <v>17</v>
      </c>
      <c r="E10" s="53" t="s">
        <v>16</v>
      </c>
      <c r="F10" s="53" t="s">
        <v>15</v>
      </c>
      <c r="G10" s="53" t="s">
        <v>14</v>
      </c>
      <c r="H10" s="53" t="s">
        <v>13</v>
      </c>
      <c r="I10" s="53" t="s">
        <v>12</v>
      </c>
      <c r="J10" s="53" t="s">
        <v>30</v>
      </c>
      <c r="K10" s="53" t="s">
        <v>29</v>
      </c>
      <c r="L10" s="53" t="s">
        <v>11</v>
      </c>
      <c r="M10" s="53" t="s">
        <v>33</v>
      </c>
      <c r="N10" s="53" t="s">
        <v>10</v>
      </c>
      <c r="O10" s="53" t="s">
        <v>66</v>
      </c>
      <c r="P10" s="53" t="s">
        <v>9</v>
      </c>
      <c r="Q10" s="53" t="s">
        <v>90</v>
      </c>
      <c r="R10" s="53" t="s">
        <v>75</v>
      </c>
      <c r="S10" s="53" t="s">
        <v>76</v>
      </c>
      <c r="T10" s="53" t="s">
        <v>77</v>
      </c>
      <c r="U10" s="53" t="s">
        <v>78</v>
      </c>
      <c r="V10" s="53" t="s">
        <v>79</v>
      </c>
      <c r="W10" s="53" t="s">
        <v>80</v>
      </c>
      <c r="X10" s="53" t="s">
        <v>81</v>
      </c>
      <c r="Y10" s="53" t="s">
        <v>82</v>
      </c>
      <c r="Z10" s="53" t="s">
        <v>83</v>
      </c>
      <c r="AA10" s="53" t="s">
        <v>84</v>
      </c>
      <c r="AB10" s="53" t="s">
        <v>85</v>
      </c>
      <c r="AC10" s="53" t="s">
        <v>86</v>
      </c>
      <c r="AD10" s="53" t="s">
        <v>87</v>
      </c>
      <c r="AE10" s="53" t="s">
        <v>91</v>
      </c>
      <c r="AF10" s="53" t="s">
        <v>51</v>
      </c>
      <c r="AG10" s="53" t="s">
        <v>88</v>
      </c>
      <c r="AH10" s="53" t="s">
        <v>89</v>
      </c>
      <c r="AI10" s="53" t="s">
        <v>54</v>
      </c>
      <c r="AJ10" s="53" t="s">
        <v>55</v>
      </c>
      <c r="AK10" s="53" t="s">
        <v>56</v>
      </c>
      <c r="AL10" s="53" t="s">
        <v>57</v>
      </c>
      <c r="AM10" s="53" t="s">
        <v>58</v>
      </c>
      <c r="AN10" s="53" t="s">
        <v>59</v>
      </c>
      <c r="AO10" s="53" t="s">
        <v>61</v>
      </c>
      <c r="AP10" s="53" t="s">
        <v>62</v>
      </c>
      <c r="AQ10" s="53" t="s">
        <v>63</v>
      </c>
      <c r="AR10" s="53" t="s">
        <v>64</v>
      </c>
      <c r="AS10" s="53" t="s">
        <v>65</v>
      </c>
      <c r="AT10" s="53" t="s">
        <v>92</v>
      </c>
      <c r="AU10" s="53" t="s">
        <v>67</v>
      </c>
      <c r="AV10" s="53" t="s">
        <v>35</v>
      </c>
      <c r="AW10" s="53" t="s">
        <v>36</v>
      </c>
      <c r="AX10" s="54" t="s">
        <v>71</v>
      </c>
      <c r="AY10" s="54" t="s">
        <v>69</v>
      </c>
      <c r="AZ10" s="54" t="s">
        <v>68</v>
      </c>
      <c r="BA10" s="57" t="s">
        <v>73</v>
      </c>
      <c r="BB10" s="24" t="s">
        <v>70</v>
      </c>
      <c r="BC10" s="53" t="s">
        <v>1</v>
      </c>
      <c r="BD10" s="53" t="s">
        <v>0</v>
      </c>
      <c r="BE10" s="55" t="s">
        <v>21</v>
      </c>
    </row>
    <row r="11" spans="1:57" s="9" customFormat="1" ht="45" x14ac:dyDescent="0.2">
      <c r="A11" s="47">
        <v>64</v>
      </c>
      <c r="B11" s="35" t="s">
        <v>93</v>
      </c>
      <c r="C11" s="35" t="s">
        <v>94</v>
      </c>
      <c r="D11" s="35" t="s">
        <v>95</v>
      </c>
      <c r="E11" s="35" t="s">
        <v>96</v>
      </c>
      <c r="F11" s="35" t="s">
        <v>97</v>
      </c>
      <c r="G11" s="35" t="s">
        <v>98</v>
      </c>
      <c r="H11" s="35">
        <v>360202700</v>
      </c>
      <c r="I11" s="35" t="s">
        <v>135</v>
      </c>
      <c r="J11" s="35">
        <v>0</v>
      </c>
      <c r="K11" s="35" t="s">
        <v>136</v>
      </c>
      <c r="L11" s="35" t="s">
        <v>152</v>
      </c>
      <c r="M11" s="35">
        <v>3</v>
      </c>
      <c r="N11" s="48">
        <v>3</v>
      </c>
      <c r="O11" s="51">
        <v>1.5</v>
      </c>
      <c r="P11" s="56">
        <f t="shared" ref="P11:P21" si="0">IF(N11=0," -",IF(Q11&gt;100%,100%,Q11))</f>
        <v>0.5</v>
      </c>
      <c r="Q11" s="58">
        <f>+Tabla1[[#This Row],[Logro Vigencia]]/Tabla1[[#This Row],[Meta Programada Vigencia]]</f>
        <v>0.5</v>
      </c>
      <c r="R11" s="114">
        <v>200000000</v>
      </c>
      <c r="S11" s="17"/>
      <c r="T11" s="17"/>
      <c r="U11" s="17"/>
      <c r="V11" s="17"/>
      <c r="W11" s="17"/>
      <c r="X11" s="17"/>
      <c r="Y11" s="17"/>
      <c r="Z11" s="17"/>
      <c r="AA11" s="17"/>
      <c r="AB11" s="17"/>
      <c r="AC11" s="17"/>
      <c r="AD11" s="17"/>
      <c r="AE11" s="17">
        <v>15000000</v>
      </c>
      <c r="AF11" s="62">
        <f>SUM(Tabla1[[#This Row],[Recursos propios]:[Recursos del Balance]])</f>
        <v>215000000</v>
      </c>
      <c r="AG11" s="17">
        <v>169800000</v>
      </c>
      <c r="AH11" s="17"/>
      <c r="AI11" s="17"/>
      <c r="AJ11" s="17"/>
      <c r="AK11" s="17"/>
      <c r="AL11" s="17"/>
      <c r="AM11" s="17"/>
      <c r="AN11" s="17"/>
      <c r="AO11" s="17"/>
      <c r="AP11" s="17"/>
      <c r="AQ11" s="17"/>
      <c r="AR11" s="17"/>
      <c r="AS11" s="17"/>
      <c r="AT11" s="17"/>
      <c r="AU11" s="17">
        <f>+SUM(Tabla1[[#This Row],[Recursos propios2]:[Recursos del Balance2]])</f>
        <v>169800000</v>
      </c>
      <c r="AV11" s="25">
        <v>16500000</v>
      </c>
      <c r="AW11" s="101">
        <v>16500000</v>
      </c>
      <c r="AX11" s="21">
        <f>+Tabla1[[#This Row],[Total Recursos Comprometido 2024]]/Tabla1[[#This Row],[Total 2024]]</f>
        <v>0.7897674418604651</v>
      </c>
      <c r="AY11" s="18">
        <f>+Tabla1[[#This Row],[Total Recursos Obligados]]/Tabla1[[#This Row],[Total 2024]]</f>
        <v>7.6744186046511634E-2</v>
      </c>
      <c r="AZ11" s="22">
        <f>+Tabla1[[#This Row],[Total Recursos Pagados]]/Tabla1[[#This Row],[Total 2024]]</f>
        <v>7.6744186046511634E-2</v>
      </c>
      <c r="BA11" s="64"/>
      <c r="BB11" s="69" t="str">
        <f>IF(Tabla13[[#This Row],[Total Recursos Gestionados2]]=0,"_",IF(Tabla13[[#This Row],[Ejecución Recursos Comprometidos]]=0,100%,Tabla13[[#This Row],[Total Recursos Gestionados2]]/Tabla13[[#This Row],[Ejecución Recursos Comprometidos]]))</f>
        <v>_</v>
      </c>
      <c r="BC11" s="47" t="s">
        <v>131</v>
      </c>
      <c r="BD11" s="48" t="s">
        <v>132</v>
      </c>
      <c r="BE11" s="49">
        <v>8</v>
      </c>
    </row>
    <row r="12" spans="1:57" s="10" customFormat="1" ht="45" x14ac:dyDescent="0.2">
      <c r="A12" s="43">
        <v>65</v>
      </c>
      <c r="B12" s="35" t="s">
        <v>93</v>
      </c>
      <c r="C12" s="35" t="s">
        <v>94</v>
      </c>
      <c r="D12" s="36" t="s">
        <v>99</v>
      </c>
      <c r="E12" s="35" t="s">
        <v>100</v>
      </c>
      <c r="F12" s="36" t="s">
        <v>101</v>
      </c>
      <c r="G12" s="35" t="s">
        <v>102</v>
      </c>
      <c r="H12" s="36">
        <v>360301900</v>
      </c>
      <c r="I12" s="35" t="s">
        <v>137</v>
      </c>
      <c r="J12" s="36">
        <v>0</v>
      </c>
      <c r="K12" s="36" t="s">
        <v>136</v>
      </c>
      <c r="L12" s="36" t="s">
        <v>153</v>
      </c>
      <c r="M12" s="36">
        <v>15</v>
      </c>
      <c r="N12" s="44">
        <v>1</v>
      </c>
      <c r="O12" s="45">
        <v>0.5</v>
      </c>
      <c r="P12" s="46">
        <f t="shared" si="0"/>
        <v>0.5</v>
      </c>
      <c r="Q12" s="59">
        <f>+Tabla1[[#This Row],[Logro Vigencia]]/Tabla1[[#This Row],[Meta Programada Vigencia]]</f>
        <v>0.5</v>
      </c>
      <c r="R12" s="110">
        <v>627320000</v>
      </c>
      <c r="S12" s="15"/>
      <c r="T12" s="15"/>
      <c r="U12" s="15"/>
      <c r="V12" s="15"/>
      <c r="W12" s="15"/>
      <c r="X12" s="15"/>
      <c r="Y12" s="15"/>
      <c r="Z12" s="15"/>
      <c r="AA12" s="15"/>
      <c r="AB12" s="15"/>
      <c r="AC12" s="15"/>
      <c r="AD12" s="15"/>
      <c r="AE12" s="15">
        <v>1460540430.46</v>
      </c>
      <c r="AF12" s="63">
        <f>SUM(Tabla1[[#This Row],[Recursos propios]:[Recursos del Balance]])</f>
        <v>2087860430.46</v>
      </c>
      <c r="AG12" s="15">
        <v>326384800</v>
      </c>
      <c r="AH12" s="15"/>
      <c r="AI12" s="15"/>
      <c r="AJ12" s="15"/>
      <c r="AK12" s="15"/>
      <c r="AL12" s="15"/>
      <c r="AM12" s="15"/>
      <c r="AN12" s="15"/>
      <c r="AO12" s="15"/>
      <c r="AP12" s="15"/>
      <c r="AQ12" s="15"/>
      <c r="AR12" s="15"/>
      <c r="AS12" s="15"/>
      <c r="AT12" s="15"/>
      <c r="AU12" s="17">
        <f>+SUM(Tabla1[[#This Row],[Recursos propios2]:[Recursos del Balance2]])</f>
        <v>326384800</v>
      </c>
      <c r="AV12" s="27">
        <v>163192400</v>
      </c>
      <c r="AW12" s="102">
        <v>163192400</v>
      </c>
      <c r="AX12" s="67">
        <f>+Tabla1[[#This Row],[Total Recursos Comprometido 2024]]/Tabla1[[#This Row],[Total 2024]]</f>
        <v>0.15632500872105254</v>
      </c>
      <c r="AY12" s="19">
        <f>+Tabla1[[#This Row],[Total Recursos Obligados]]/Tabla1[[#This Row],[Total 2024]]</f>
        <v>7.8162504360526269E-2</v>
      </c>
      <c r="AZ12" s="68">
        <f>+Tabla1[[#This Row],[Total Recursos Pagados]]/Tabla1[[#This Row],[Total 2024]]</f>
        <v>7.8162504360526269E-2</v>
      </c>
      <c r="BA12" s="65"/>
      <c r="BB12" s="70" t="str">
        <f>IF(Tabla13[[#This Row],[Total Recursos Gestionados2]]=0,"_",IF(Tabla13[[#This Row],[Ejecución Recursos Comprometidos]]=0,100%,Tabla13[[#This Row],[Total Recursos Gestionados2]]/Tabla13[[#This Row],[Ejecución Recursos Comprometidos]]))</f>
        <v>_</v>
      </c>
      <c r="BC12" s="47" t="s">
        <v>131</v>
      </c>
      <c r="BD12" s="48" t="s">
        <v>132</v>
      </c>
      <c r="BE12" s="49">
        <v>8</v>
      </c>
    </row>
    <row r="13" spans="1:57" s="10" customFormat="1" ht="45" x14ac:dyDescent="0.2">
      <c r="A13" s="43">
        <v>66</v>
      </c>
      <c r="B13" s="35" t="s">
        <v>93</v>
      </c>
      <c r="C13" s="35" t="s">
        <v>103</v>
      </c>
      <c r="D13" s="36" t="s">
        <v>104</v>
      </c>
      <c r="E13" s="35" t="s">
        <v>105</v>
      </c>
      <c r="F13" s="36" t="s">
        <v>106</v>
      </c>
      <c r="G13" s="35" t="s">
        <v>107</v>
      </c>
      <c r="H13" s="36">
        <v>350200300</v>
      </c>
      <c r="I13" s="35" t="s">
        <v>138</v>
      </c>
      <c r="J13" s="36">
        <v>1</v>
      </c>
      <c r="K13" s="36" t="s">
        <v>136</v>
      </c>
      <c r="L13" s="36" t="s">
        <v>152</v>
      </c>
      <c r="M13" s="35">
        <v>1</v>
      </c>
      <c r="N13" s="48">
        <v>1</v>
      </c>
      <c r="O13" s="51">
        <v>0.8</v>
      </c>
      <c r="P13" s="46">
        <f t="shared" si="0"/>
        <v>0.8</v>
      </c>
      <c r="Q13" s="59">
        <f>+Tabla1[[#This Row],[Logro Vigencia]]/Tabla1[[#This Row],[Meta Programada Vigencia]]</f>
        <v>0.8</v>
      </c>
      <c r="R13" s="110">
        <v>2500000000</v>
      </c>
      <c r="S13" s="15"/>
      <c r="T13" s="15"/>
      <c r="U13" s="15"/>
      <c r="V13" s="15"/>
      <c r="W13" s="15"/>
      <c r="X13" s="15"/>
      <c r="Y13" s="15"/>
      <c r="Z13" s="15"/>
      <c r="AA13" s="15"/>
      <c r="AB13" s="15"/>
      <c r="AC13" s="15"/>
      <c r="AD13" s="15"/>
      <c r="AE13" s="15">
        <v>1497682295.77</v>
      </c>
      <c r="AF13" s="63">
        <f>SUM(Tabla1[[#This Row],[Recursos propios]:[Recursos del Balance]])</f>
        <v>3997682295.77</v>
      </c>
      <c r="AG13" s="15">
        <v>2468255000</v>
      </c>
      <c r="AH13" s="15"/>
      <c r="AI13" s="15"/>
      <c r="AJ13" s="29"/>
      <c r="AK13" s="15"/>
      <c r="AL13" s="15"/>
      <c r="AM13" s="15"/>
      <c r="AN13" s="15"/>
      <c r="AO13" s="15"/>
      <c r="AP13" s="15"/>
      <c r="AQ13" s="15"/>
      <c r="AR13" s="15"/>
      <c r="AS13" s="15"/>
      <c r="AT13" s="15">
        <v>232676665</v>
      </c>
      <c r="AU13" s="17">
        <f>+SUM(Tabla1[[#This Row],[Recursos propios2]:[Recursos del Balance2]])</f>
        <v>2700931665</v>
      </c>
      <c r="AV13" s="27">
        <v>1364424598</v>
      </c>
      <c r="AW13" s="102">
        <v>1351324598</v>
      </c>
      <c r="AX13" s="21">
        <f>+Tabla1[[#This Row],[Total Recursos Comprometido 2024]]/Tabla1[[#This Row],[Total 2024]]</f>
        <v>0.67562439062701185</v>
      </c>
      <c r="AY13" s="18">
        <f>+Tabla1[[#This Row],[Total Recursos Obligados]]/Tabla1[[#This Row],[Total 2024]]</f>
        <v>0.34130390987891046</v>
      </c>
      <c r="AZ13" s="22">
        <f>+Tabla1[[#This Row],[Total Recursos Pagados]]/Tabla1[[#This Row],[Total 2024]]</f>
        <v>0.338027011158404</v>
      </c>
      <c r="BA13" s="64"/>
      <c r="BB13" s="69" t="str">
        <f>IF(Tabla13[[#This Row],[Total Recursos Gestionados2]]=0,"_",IF(Tabla13[[#This Row],[Ejecución Recursos Comprometidos]]=0,100%,Tabla13[[#This Row],[Total Recursos Gestionados2]]/Tabla13[[#This Row],[Ejecución Recursos Comprometidos]]))</f>
        <v>_</v>
      </c>
      <c r="BC13" s="47" t="s">
        <v>131</v>
      </c>
      <c r="BD13" s="48" t="s">
        <v>132</v>
      </c>
      <c r="BE13" s="49" t="s">
        <v>133</v>
      </c>
    </row>
    <row r="14" spans="1:57" s="10" customFormat="1" ht="45" x14ac:dyDescent="0.2">
      <c r="A14" s="43">
        <v>67</v>
      </c>
      <c r="B14" s="35" t="s">
        <v>93</v>
      </c>
      <c r="C14" s="35" t="s">
        <v>103</v>
      </c>
      <c r="D14" s="36" t="s">
        <v>104</v>
      </c>
      <c r="E14" s="35" t="s">
        <v>105</v>
      </c>
      <c r="F14" s="36" t="s">
        <v>108</v>
      </c>
      <c r="G14" s="35" t="s">
        <v>109</v>
      </c>
      <c r="H14" s="36">
        <v>350200400</v>
      </c>
      <c r="I14" s="35" t="s">
        <v>139</v>
      </c>
      <c r="J14" s="36">
        <v>10331</v>
      </c>
      <c r="K14" s="36" t="s">
        <v>136</v>
      </c>
      <c r="L14" s="36" t="s">
        <v>153</v>
      </c>
      <c r="M14" s="35">
        <v>8000</v>
      </c>
      <c r="N14" s="48">
        <v>2100</v>
      </c>
      <c r="O14" s="51">
        <v>1105</v>
      </c>
      <c r="P14" s="46">
        <f t="shared" si="0"/>
        <v>0.52619047619047621</v>
      </c>
      <c r="Q14" s="59">
        <f>+Tabla1[[#This Row],[Logro Vigencia]]/Tabla1[[#This Row],[Meta Programada Vigencia]]</f>
        <v>0.52619047619047621</v>
      </c>
      <c r="R14" s="115">
        <v>150000000</v>
      </c>
      <c r="S14" s="15"/>
      <c r="T14" s="15"/>
      <c r="U14" s="15"/>
      <c r="V14" s="15"/>
      <c r="W14" s="15"/>
      <c r="X14" s="15"/>
      <c r="Y14" s="15"/>
      <c r="Z14" s="15"/>
      <c r="AA14" s="15"/>
      <c r="AB14" s="15"/>
      <c r="AC14" s="15"/>
      <c r="AD14" s="15"/>
      <c r="AE14" s="31">
        <v>2000000000</v>
      </c>
      <c r="AF14" s="63">
        <f>SUM(Tabla1[[#This Row],[Recursos propios]:[Recursos del Balance]])</f>
        <v>2150000000</v>
      </c>
      <c r="AG14" s="15">
        <v>133320000</v>
      </c>
      <c r="AH14" s="15"/>
      <c r="AI14" s="15"/>
      <c r="AJ14" s="15"/>
      <c r="AK14" s="15"/>
      <c r="AL14" s="15"/>
      <c r="AM14" s="15"/>
      <c r="AN14" s="15"/>
      <c r="AO14" s="15"/>
      <c r="AP14" s="15"/>
      <c r="AQ14" s="15"/>
      <c r="AR14" s="15"/>
      <c r="AS14" s="15"/>
      <c r="AT14" s="15"/>
      <c r="AU14" s="17">
        <f>+SUM(Tabla1[[#This Row],[Recursos propios2]:[Recursos del Balance2]])</f>
        <v>133320000</v>
      </c>
      <c r="AV14" s="25">
        <v>78000000</v>
      </c>
      <c r="AW14" s="101">
        <v>78000000</v>
      </c>
      <c r="AX14" s="67">
        <f>+Tabla1[[#This Row],[Total Recursos Comprometido 2024]]/Tabla1[[#This Row],[Total 2024]]</f>
        <v>6.2009302325581397E-2</v>
      </c>
      <c r="AY14" s="19">
        <f>+Tabla1[[#This Row],[Total Recursos Obligados]]/Tabla1[[#This Row],[Total 2024]]</f>
        <v>3.6279069767441857E-2</v>
      </c>
      <c r="AZ14" s="68">
        <f>+Tabla1[[#This Row],[Total Recursos Pagados]]/Tabla1[[#This Row],[Total 2024]]</f>
        <v>3.6279069767441857E-2</v>
      </c>
      <c r="BA14" s="65"/>
      <c r="BB14" s="70" t="str">
        <f>IF(Tabla13[[#This Row],[Total Recursos Gestionados2]]=0,"_",IF(Tabla13[[#This Row],[Ejecución Recursos Comprometidos]]=0,100%,Tabla13[[#This Row],[Total Recursos Gestionados2]]/Tabla13[[#This Row],[Ejecución Recursos Comprometidos]]))</f>
        <v>_</v>
      </c>
      <c r="BC14" s="47" t="s">
        <v>131</v>
      </c>
      <c r="BD14" s="48" t="s">
        <v>132</v>
      </c>
      <c r="BE14" s="49">
        <v>8</v>
      </c>
    </row>
    <row r="15" spans="1:57" s="10" customFormat="1" ht="45" x14ac:dyDescent="0.2">
      <c r="A15" s="43">
        <v>68</v>
      </c>
      <c r="B15" s="35" t="s">
        <v>93</v>
      </c>
      <c r="C15" s="35" t="s">
        <v>94</v>
      </c>
      <c r="D15" s="36" t="s">
        <v>110</v>
      </c>
      <c r="E15" s="36" t="s">
        <v>111</v>
      </c>
      <c r="F15" s="36" t="s">
        <v>112</v>
      </c>
      <c r="G15" s="36" t="s">
        <v>113</v>
      </c>
      <c r="H15" s="36">
        <v>360501700</v>
      </c>
      <c r="I15" s="36" t="s">
        <v>140</v>
      </c>
      <c r="J15" s="36">
        <v>1</v>
      </c>
      <c r="K15" s="36" t="s">
        <v>136</v>
      </c>
      <c r="L15" s="36" t="s">
        <v>152</v>
      </c>
      <c r="M15" s="36">
        <v>1</v>
      </c>
      <c r="N15" s="44">
        <v>1</v>
      </c>
      <c r="O15" s="45">
        <v>0.92</v>
      </c>
      <c r="P15" s="50">
        <f t="shared" si="0"/>
        <v>0.92</v>
      </c>
      <c r="Q15" s="60">
        <f>+Tabla1[[#This Row],[Logro Vigencia]]/Tabla1[[#This Row],[Meta Programada Vigencia]]</f>
        <v>0.92</v>
      </c>
      <c r="R15" s="110">
        <v>283500000</v>
      </c>
      <c r="S15" s="15"/>
      <c r="T15" s="15"/>
      <c r="U15" s="15"/>
      <c r="V15" s="15"/>
      <c r="W15" s="15"/>
      <c r="X15" s="15"/>
      <c r="Y15" s="15"/>
      <c r="Z15" s="15"/>
      <c r="AA15" s="15"/>
      <c r="AB15" s="15"/>
      <c r="AC15" s="15"/>
      <c r="AD15" s="15"/>
      <c r="AE15" s="31">
        <v>50000000</v>
      </c>
      <c r="AF15" s="63">
        <f>SUM(Tabla1[[#This Row],[Recursos propios]:[Recursos del Balance]])</f>
        <v>333500000</v>
      </c>
      <c r="AG15" s="15">
        <v>271000000</v>
      </c>
      <c r="AH15" s="15"/>
      <c r="AI15" s="15"/>
      <c r="AJ15" s="15"/>
      <c r="AK15" s="15"/>
      <c r="AL15" s="15"/>
      <c r="AM15" s="15"/>
      <c r="AN15" s="15"/>
      <c r="AO15" s="15"/>
      <c r="AP15" s="15"/>
      <c r="AQ15" s="15"/>
      <c r="AR15" s="15"/>
      <c r="AS15" s="15"/>
      <c r="AT15" s="15"/>
      <c r="AU15" s="17">
        <f>+SUM(Tabla1[[#This Row],[Recursos propios2]:[Recursos del Balance2]])</f>
        <v>271000000</v>
      </c>
      <c r="AV15" s="27">
        <v>217200000</v>
      </c>
      <c r="AW15" s="102">
        <v>204500000</v>
      </c>
      <c r="AX15" s="20">
        <f>+Tabla1[[#This Row],[Total Recursos Comprometido 2024]]/Tabla1[[#This Row],[Total 2024]]</f>
        <v>0.81259370314842583</v>
      </c>
      <c r="AY15" s="39">
        <f>+Tabla1[[#This Row],[Total Recursos Obligados]]/Tabla1[[#This Row],[Total 2024]]</f>
        <v>0.65127436281859075</v>
      </c>
      <c r="AZ15" s="40">
        <f>+Tabla1[[#This Row],[Total Recursos Pagados]]/Tabla1[[#This Row],[Total 2024]]</f>
        <v>0.61319340329835081</v>
      </c>
      <c r="BA15" s="66"/>
      <c r="BB15" s="71" t="str">
        <f>IF(Tabla13[[#This Row],[Total Recursos Gestionados2]]=0,"_",IF(Tabla13[[#This Row],[Ejecución Recursos Comprometidos]]=0,100%,Tabla13[[#This Row],[Total Recursos Gestionados2]]/Tabla13[[#This Row],[Ejecución Recursos Comprometidos]]))</f>
        <v>_</v>
      </c>
      <c r="BC15" s="47" t="s">
        <v>131</v>
      </c>
      <c r="BD15" s="48" t="s">
        <v>132</v>
      </c>
      <c r="BE15" s="49">
        <v>8</v>
      </c>
    </row>
    <row r="16" spans="1:57" s="10" customFormat="1" ht="45" x14ac:dyDescent="0.2">
      <c r="A16" s="43">
        <v>69</v>
      </c>
      <c r="B16" s="35" t="s">
        <v>93</v>
      </c>
      <c r="C16" s="35" t="s">
        <v>94</v>
      </c>
      <c r="D16" s="35" t="s">
        <v>110</v>
      </c>
      <c r="E16" s="35" t="s">
        <v>111</v>
      </c>
      <c r="F16" s="35" t="s">
        <v>141</v>
      </c>
      <c r="G16" s="35" t="s">
        <v>142</v>
      </c>
      <c r="H16" s="35">
        <v>360500700</v>
      </c>
      <c r="I16" s="35" t="s">
        <v>143</v>
      </c>
      <c r="J16" s="35">
        <v>0</v>
      </c>
      <c r="K16" s="35" t="s">
        <v>136</v>
      </c>
      <c r="L16" s="36" t="s">
        <v>153</v>
      </c>
      <c r="M16" s="35">
        <v>2</v>
      </c>
      <c r="N16" s="48">
        <v>1</v>
      </c>
      <c r="O16" s="51">
        <v>0.1</v>
      </c>
      <c r="P16" s="52">
        <f t="shared" si="0"/>
        <v>0.1</v>
      </c>
      <c r="Q16" s="61">
        <f>+Tabla1[[#This Row],[Logro Vigencia]]/Tabla1[[#This Row],[Meta Programada Vigencia]]</f>
        <v>0.1</v>
      </c>
      <c r="R16" s="114">
        <v>100000000</v>
      </c>
      <c r="S16" s="17"/>
      <c r="T16" s="17"/>
      <c r="U16" s="17"/>
      <c r="V16" s="17"/>
      <c r="W16" s="17"/>
      <c r="X16" s="17"/>
      <c r="Y16" s="17"/>
      <c r="Z16" s="17"/>
      <c r="AA16" s="17"/>
      <c r="AB16" s="17"/>
      <c r="AC16" s="17"/>
      <c r="AD16" s="17"/>
      <c r="AE16" s="117"/>
      <c r="AF16" s="63">
        <f>SUM(Tabla1[[#This Row],[Recursos propios]:[Recursos del Balance]])</f>
        <v>100000000</v>
      </c>
      <c r="AG16" s="118">
        <v>100000000</v>
      </c>
      <c r="AH16" s="17"/>
      <c r="AI16" s="17"/>
      <c r="AJ16" s="17"/>
      <c r="AK16" s="17"/>
      <c r="AL16" s="17"/>
      <c r="AM16" s="17"/>
      <c r="AN16" s="17"/>
      <c r="AO16" s="17"/>
      <c r="AP16" s="17"/>
      <c r="AQ16" s="17"/>
      <c r="AR16" s="17"/>
      <c r="AS16" s="32"/>
      <c r="AT16" s="32"/>
      <c r="AU16" s="17">
        <f>+SUM(Tabla1[[#This Row],[Recursos propios2]:[Recursos del Balance2]])</f>
        <v>100000000</v>
      </c>
      <c r="AV16" s="118"/>
      <c r="AW16" s="118"/>
      <c r="AX16" s="21">
        <f>+Tabla1[[#This Row],[Total Recursos Comprometido 2024]]/Tabla1[[#This Row],[Total 2024]]</f>
        <v>1</v>
      </c>
      <c r="AY16" s="18">
        <f>+Tabla1[[#This Row],[Total Recursos Obligados]]/Tabla1[[#This Row],[Total 2024]]</f>
        <v>0</v>
      </c>
      <c r="AZ16" s="22">
        <f>+Tabla1[[#This Row],[Total Recursos Pagados]]/Tabla1[[#This Row],[Total 2024]]</f>
        <v>0</v>
      </c>
      <c r="BA16" s="64"/>
      <c r="BB16" s="69" t="str">
        <f>IF(Tabla13[[#This Row],[Total Recursos Gestionados2]]=0,"_",IF(Tabla13[[#This Row],[Ejecución Recursos Comprometidos]]=0,100%,Tabla13[[#This Row],[Total Recursos Gestionados2]]/Tabla13[[#This Row],[Ejecución Recursos Comprometidos]]))</f>
        <v>_</v>
      </c>
      <c r="BC16" s="47" t="s">
        <v>131</v>
      </c>
      <c r="BD16" s="48" t="s">
        <v>132</v>
      </c>
      <c r="BE16" s="49">
        <v>8</v>
      </c>
    </row>
    <row r="17" spans="1:57" s="10" customFormat="1" ht="45" x14ac:dyDescent="0.2">
      <c r="A17" s="43">
        <v>70</v>
      </c>
      <c r="B17" s="35" t="s">
        <v>93</v>
      </c>
      <c r="C17" s="35" t="s">
        <v>103</v>
      </c>
      <c r="D17" s="36" t="s">
        <v>104</v>
      </c>
      <c r="E17" s="35" t="s">
        <v>105</v>
      </c>
      <c r="F17" s="36" t="s">
        <v>114</v>
      </c>
      <c r="G17" s="35" t="s">
        <v>115</v>
      </c>
      <c r="H17" s="36">
        <v>350201000</v>
      </c>
      <c r="I17" s="35" t="s">
        <v>144</v>
      </c>
      <c r="J17" s="36">
        <v>0</v>
      </c>
      <c r="K17" s="36" t="s">
        <v>136</v>
      </c>
      <c r="L17" s="36" t="s">
        <v>153</v>
      </c>
      <c r="M17" s="36">
        <v>8</v>
      </c>
      <c r="N17" s="44">
        <v>2</v>
      </c>
      <c r="O17" s="45">
        <v>1</v>
      </c>
      <c r="P17" s="46">
        <f t="shared" si="0"/>
        <v>0.5</v>
      </c>
      <c r="Q17" s="59">
        <f>+Tabla1[[#This Row],[Logro Vigencia]]/Tabla1[[#This Row],[Meta Programada Vigencia]]</f>
        <v>0.5</v>
      </c>
      <c r="R17" s="110">
        <v>150000000</v>
      </c>
      <c r="S17" s="15"/>
      <c r="T17" s="15"/>
      <c r="U17" s="15"/>
      <c r="V17" s="15"/>
      <c r="W17" s="15"/>
      <c r="X17" s="15"/>
      <c r="Y17" s="15"/>
      <c r="Z17" s="15"/>
      <c r="AA17" s="15"/>
      <c r="AB17" s="15"/>
      <c r="AC17" s="15"/>
      <c r="AD17" s="15"/>
      <c r="AE17" s="31">
        <v>170435269.62</v>
      </c>
      <c r="AF17" s="63">
        <f>SUM(Tabla1[[#This Row],[Recursos propios]:[Recursos del Balance]])</f>
        <v>320435269.62</v>
      </c>
      <c r="AG17" s="15">
        <v>76000000</v>
      </c>
      <c r="AH17" s="15"/>
      <c r="AI17" s="15"/>
      <c r="AJ17" s="15"/>
      <c r="AK17" s="15"/>
      <c r="AL17" s="15"/>
      <c r="AM17" s="15"/>
      <c r="AN17" s="15"/>
      <c r="AO17" s="15"/>
      <c r="AP17" s="15"/>
      <c r="AQ17" s="15"/>
      <c r="AR17" s="15"/>
      <c r="AS17" s="15"/>
      <c r="AT17" s="15"/>
      <c r="AU17" s="17">
        <f>+SUM(Tabla1[[#This Row],[Recursos propios2]:[Recursos del Balance2]])</f>
        <v>76000000</v>
      </c>
      <c r="AV17" s="27">
        <v>0</v>
      </c>
      <c r="AW17" s="102">
        <v>0</v>
      </c>
      <c r="AX17" s="67">
        <f>+Tabla1[[#This Row],[Total Recursos Comprometido 2024]]/Tabla1[[#This Row],[Total 2024]]</f>
        <v>0.23717738715256723</v>
      </c>
      <c r="AY17" s="19">
        <f>+Tabla1[[#This Row],[Total Recursos Obligados]]/Tabla1[[#This Row],[Total 2024]]</f>
        <v>0</v>
      </c>
      <c r="AZ17" s="68">
        <f>+Tabla1[[#This Row],[Total Recursos Pagados]]/Tabla1[[#This Row],[Total 2024]]</f>
        <v>0</v>
      </c>
      <c r="BA17" s="65"/>
      <c r="BB17" s="70" t="str">
        <f>IF(Tabla13[[#This Row],[Total Recursos Gestionados2]]=0,"_",IF(Tabla13[[#This Row],[Ejecución Recursos Comprometidos]]=0,100%,Tabla13[[#This Row],[Total Recursos Gestionados2]]/Tabla13[[#This Row],[Ejecución Recursos Comprometidos]]))</f>
        <v>_</v>
      </c>
      <c r="BC17" s="47" t="s">
        <v>131</v>
      </c>
      <c r="BD17" s="48" t="s">
        <v>132</v>
      </c>
      <c r="BE17" s="49" t="s">
        <v>133</v>
      </c>
    </row>
    <row r="18" spans="1:57" s="10" customFormat="1" ht="45" x14ac:dyDescent="0.2">
      <c r="A18" s="43">
        <v>71</v>
      </c>
      <c r="B18" s="35" t="s">
        <v>93</v>
      </c>
      <c r="C18" s="35" t="s">
        <v>103</v>
      </c>
      <c r="D18" s="36" t="s">
        <v>104</v>
      </c>
      <c r="E18" s="35" t="s">
        <v>105</v>
      </c>
      <c r="F18" s="36" t="s">
        <v>116</v>
      </c>
      <c r="G18" s="35" t="s">
        <v>117</v>
      </c>
      <c r="H18" s="36">
        <v>350200800</v>
      </c>
      <c r="I18" s="35" t="s">
        <v>145</v>
      </c>
      <c r="J18" s="36">
        <v>0</v>
      </c>
      <c r="K18" s="36" t="s">
        <v>136</v>
      </c>
      <c r="L18" s="36" t="s">
        <v>152</v>
      </c>
      <c r="M18" s="36">
        <v>2</v>
      </c>
      <c r="N18" s="44">
        <v>2</v>
      </c>
      <c r="O18" s="45">
        <v>1.3</v>
      </c>
      <c r="P18" s="46">
        <f t="shared" si="0"/>
        <v>0.65</v>
      </c>
      <c r="Q18" s="59">
        <f>+Tabla1[[#This Row],[Logro Vigencia]]/Tabla1[[#This Row],[Meta Programada Vigencia]]</f>
        <v>0.65</v>
      </c>
      <c r="R18" s="110">
        <v>1100000000</v>
      </c>
      <c r="S18" s="15"/>
      <c r="T18" s="15"/>
      <c r="U18" s="15"/>
      <c r="V18" s="15"/>
      <c r="W18" s="15"/>
      <c r="X18" s="15"/>
      <c r="Y18" s="15"/>
      <c r="Z18" s="15"/>
      <c r="AA18" s="15"/>
      <c r="AB18" s="15"/>
      <c r="AC18" s="15"/>
      <c r="AD18" s="15"/>
      <c r="AE18" s="15"/>
      <c r="AF18" s="63">
        <f>SUM(Tabla1[[#This Row],[Recursos propios]:[Recursos del Balance]])</f>
        <v>1100000000</v>
      </c>
      <c r="AG18" s="15">
        <v>820206500</v>
      </c>
      <c r="AH18" s="15"/>
      <c r="AI18" s="15"/>
      <c r="AJ18" s="15"/>
      <c r="AK18" s="15"/>
      <c r="AL18" s="15"/>
      <c r="AM18" s="15"/>
      <c r="AN18" s="15"/>
      <c r="AO18" s="15"/>
      <c r="AP18" s="15"/>
      <c r="AQ18" s="15"/>
      <c r="AR18" s="15"/>
      <c r="AS18" s="15"/>
      <c r="AT18" s="15"/>
      <c r="AU18" s="17">
        <f>+SUM(Tabla1[[#This Row],[Recursos propios2]:[Recursos del Balance2]])</f>
        <v>820206500</v>
      </c>
      <c r="AV18" s="27">
        <v>259000000</v>
      </c>
      <c r="AW18" s="102">
        <v>253800000</v>
      </c>
      <c r="AX18" s="67">
        <f>+Tabla1[[#This Row],[Total Recursos Comprometido 2024]]/Tabla1[[#This Row],[Total 2024]]</f>
        <v>0.74564227272727268</v>
      </c>
      <c r="AY18" s="19">
        <f>+Tabla1[[#This Row],[Total Recursos Obligados]]/Tabla1[[#This Row],[Total 2024]]</f>
        <v>0.23545454545454544</v>
      </c>
      <c r="AZ18" s="68">
        <f>+Tabla1[[#This Row],[Total Recursos Pagados]]/Tabla1[[#This Row],[Total 2024]]</f>
        <v>0.23072727272727273</v>
      </c>
      <c r="BA18" s="65"/>
      <c r="BB18" s="70" t="str">
        <f>IF(Tabla13[[#This Row],[Total Recursos Gestionados2]]=0,"_",IF(Tabla13[[#This Row],[Ejecución Recursos Comprometidos]]=0,100%,Tabla13[[#This Row],[Total Recursos Gestionados2]]/Tabla13[[#This Row],[Ejecución Recursos Comprometidos]]))</f>
        <v>_</v>
      </c>
      <c r="BC18" s="47" t="s">
        <v>131</v>
      </c>
      <c r="BD18" s="48" t="s">
        <v>132</v>
      </c>
      <c r="BE18" s="49">
        <v>8.9</v>
      </c>
    </row>
    <row r="19" spans="1:57" s="10" customFormat="1" ht="45" x14ac:dyDescent="0.2">
      <c r="A19" s="43">
        <v>72</v>
      </c>
      <c r="B19" s="35" t="s">
        <v>93</v>
      </c>
      <c r="C19" s="35" t="s">
        <v>103</v>
      </c>
      <c r="D19" s="36" t="s">
        <v>104</v>
      </c>
      <c r="E19" s="35" t="s">
        <v>105</v>
      </c>
      <c r="F19" s="36" t="s">
        <v>118</v>
      </c>
      <c r="G19" s="35" t="s">
        <v>119</v>
      </c>
      <c r="H19" s="36">
        <v>350211600</v>
      </c>
      <c r="I19" s="35" t="s">
        <v>146</v>
      </c>
      <c r="J19" s="36">
        <v>0</v>
      </c>
      <c r="K19" s="36" t="s">
        <v>136</v>
      </c>
      <c r="L19" s="36" t="s">
        <v>153</v>
      </c>
      <c r="M19" s="36">
        <v>20</v>
      </c>
      <c r="N19" s="44">
        <v>5</v>
      </c>
      <c r="O19" s="142">
        <v>5</v>
      </c>
      <c r="P19" s="46">
        <f t="shared" si="0"/>
        <v>1</v>
      </c>
      <c r="Q19" s="59">
        <f>+Tabla1[[#This Row],[Logro Vigencia]]/Tabla1[[#This Row],[Meta Programada Vigencia]]</f>
        <v>1</v>
      </c>
      <c r="R19" s="110">
        <v>299500000</v>
      </c>
      <c r="S19" s="15"/>
      <c r="T19" s="15"/>
      <c r="U19" s="15"/>
      <c r="V19" s="15"/>
      <c r="W19" s="15"/>
      <c r="X19" s="15"/>
      <c r="Y19" s="15"/>
      <c r="Z19" s="15"/>
      <c r="AA19" s="15"/>
      <c r="AB19" s="15"/>
      <c r="AC19" s="15"/>
      <c r="AD19" s="15"/>
      <c r="AE19" s="15"/>
      <c r="AF19" s="63">
        <f>SUM(Tabla1[[#This Row],[Recursos propios]:[Recursos del Balance]])</f>
        <v>299500000</v>
      </c>
      <c r="AG19" s="15">
        <v>298644286</v>
      </c>
      <c r="AH19" s="15"/>
      <c r="AI19" s="15"/>
      <c r="AJ19" s="15"/>
      <c r="AK19" s="15"/>
      <c r="AL19" s="15"/>
      <c r="AM19" s="15"/>
      <c r="AN19" s="15"/>
      <c r="AO19" s="15"/>
      <c r="AP19" s="15"/>
      <c r="AQ19" s="15"/>
      <c r="AR19" s="15"/>
      <c r="AS19" s="15"/>
      <c r="AT19" s="15"/>
      <c r="AU19" s="17">
        <f>+SUM(Tabla1[[#This Row],[Recursos propios2]:[Recursos del Balance2]])</f>
        <v>298644286</v>
      </c>
      <c r="AV19" s="27">
        <v>112557485.5</v>
      </c>
      <c r="AW19" s="102">
        <v>112557485.5</v>
      </c>
      <c r="AX19" s="67">
        <f>+Tabla1[[#This Row],[Total Recursos Comprometido 2024]]/Tabla1[[#This Row],[Total 2024]]</f>
        <v>0.99714285809682801</v>
      </c>
      <c r="AY19" s="19">
        <f>+Tabla1[[#This Row],[Total Recursos Obligados]]/Tabla1[[#This Row],[Total 2024]]</f>
        <v>0.37581798163606012</v>
      </c>
      <c r="AZ19" s="68">
        <f>+Tabla1[[#This Row],[Total Recursos Pagados]]/Tabla1[[#This Row],[Total 2024]]</f>
        <v>0.37581798163606012</v>
      </c>
      <c r="BA19" s="65"/>
      <c r="BB19" s="70" t="str">
        <f>IF(Tabla13[[#This Row],[Total Recursos Gestionados2]]=0,"_",IF(Tabla13[[#This Row],[Ejecución Recursos Comprometidos]]=0,100%,Tabla13[[#This Row],[Total Recursos Gestionados2]]/Tabla13[[#This Row],[Ejecución Recursos Comprometidos]]))</f>
        <v>_</v>
      </c>
      <c r="BC19" s="47" t="s">
        <v>131</v>
      </c>
      <c r="BD19" s="48" t="s">
        <v>132</v>
      </c>
      <c r="BE19" s="49" t="s">
        <v>133</v>
      </c>
    </row>
    <row r="20" spans="1:57" s="10" customFormat="1" ht="45" x14ac:dyDescent="0.2">
      <c r="A20" s="43">
        <v>73</v>
      </c>
      <c r="B20" s="35" t="s">
        <v>93</v>
      </c>
      <c r="C20" s="35" t="s">
        <v>103</v>
      </c>
      <c r="D20" s="36" t="s">
        <v>104</v>
      </c>
      <c r="E20" s="35" t="s">
        <v>120</v>
      </c>
      <c r="F20" s="36" t="s">
        <v>121</v>
      </c>
      <c r="G20" s="35" t="s">
        <v>122</v>
      </c>
      <c r="H20" s="36">
        <v>350201400</v>
      </c>
      <c r="I20" s="35" t="s">
        <v>147</v>
      </c>
      <c r="J20" s="36">
        <v>0</v>
      </c>
      <c r="K20" s="36" t="s">
        <v>148</v>
      </c>
      <c r="L20" s="36" t="s">
        <v>152</v>
      </c>
      <c r="M20" s="134">
        <v>1</v>
      </c>
      <c r="N20" s="139">
        <v>1</v>
      </c>
      <c r="O20" s="141">
        <v>0.35</v>
      </c>
      <c r="P20" s="46">
        <f t="shared" si="0"/>
        <v>0.35</v>
      </c>
      <c r="Q20" s="59">
        <f>+Tabla1[[#This Row],[Logro Vigencia]]/Tabla1[[#This Row],[Meta Programada Vigencia]]</f>
        <v>0.35</v>
      </c>
      <c r="R20" s="110">
        <v>10000000</v>
      </c>
      <c r="S20" s="15"/>
      <c r="T20" s="15"/>
      <c r="U20" s="15"/>
      <c r="V20" s="15"/>
      <c r="W20" s="15"/>
      <c r="X20" s="15"/>
      <c r="Y20" s="15"/>
      <c r="Z20" s="15"/>
      <c r="AA20" s="15"/>
      <c r="AB20" s="15"/>
      <c r="AC20" s="15"/>
      <c r="AD20" s="15"/>
      <c r="AE20" s="15">
        <v>36000000</v>
      </c>
      <c r="AF20" s="63">
        <f>SUM(Tabla1[[#This Row],[Recursos propios]:[Recursos del Balance]])</f>
        <v>46000000</v>
      </c>
      <c r="AG20" s="15">
        <v>9600000</v>
      </c>
      <c r="AH20" s="15"/>
      <c r="AI20" s="15"/>
      <c r="AJ20" s="15"/>
      <c r="AK20" s="15"/>
      <c r="AL20" s="15"/>
      <c r="AM20" s="15"/>
      <c r="AN20" s="15"/>
      <c r="AO20" s="15"/>
      <c r="AP20" s="15"/>
      <c r="AQ20" s="15"/>
      <c r="AR20" s="15"/>
      <c r="AS20" s="15"/>
      <c r="AT20" s="15">
        <v>17920000</v>
      </c>
      <c r="AU20" s="17">
        <f>+SUM(Tabla1[[#This Row],[Recursos propios2]:[Recursos del Balance2]])</f>
        <v>27520000</v>
      </c>
      <c r="AV20" s="27">
        <v>9600000</v>
      </c>
      <c r="AW20" s="102">
        <v>9600000</v>
      </c>
      <c r="AX20" s="67">
        <f>+Tabla1[[#This Row],[Total Recursos Comprometido 2024]]/Tabla1[[#This Row],[Total 2024]]</f>
        <v>0.5982608695652174</v>
      </c>
      <c r="AY20" s="19">
        <f>+Tabla1[[#This Row],[Total Recursos Obligados]]/Tabla1[[#This Row],[Total 2024]]</f>
        <v>0.20869565217391303</v>
      </c>
      <c r="AZ20" s="68">
        <f>+Tabla1[[#This Row],[Total Recursos Pagados]]/Tabla1[[#This Row],[Total 2024]]</f>
        <v>0.20869565217391303</v>
      </c>
      <c r="BA20" s="65"/>
      <c r="BB20" s="70" t="str">
        <f>IF(Tabla13[[#This Row],[Total Recursos Gestionados2]]=0,"_",IF(Tabla13[[#This Row],[Ejecución Recursos Comprometidos]]=0,100%,Tabla13[[#This Row],[Total Recursos Gestionados2]]/Tabla13[[#This Row],[Ejecución Recursos Comprometidos]]))</f>
        <v>_</v>
      </c>
      <c r="BC20" s="47" t="s">
        <v>131</v>
      </c>
      <c r="BD20" s="48" t="s">
        <v>132</v>
      </c>
      <c r="BE20" s="49" t="s">
        <v>134</v>
      </c>
    </row>
    <row r="21" spans="1:57" s="10" customFormat="1" ht="60" x14ac:dyDescent="0.2">
      <c r="A21" s="43">
        <v>279</v>
      </c>
      <c r="B21" s="35" t="s">
        <v>93</v>
      </c>
      <c r="C21" s="35" t="s">
        <v>103</v>
      </c>
      <c r="D21" s="36" t="s">
        <v>104</v>
      </c>
      <c r="E21" s="35" t="s">
        <v>120</v>
      </c>
      <c r="F21" s="36" t="s">
        <v>149</v>
      </c>
      <c r="G21" s="35" t="s">
        <v>150</v>
      </c>
      <c r="H21" s="36">
        <v>350201200</v>
      </c>
      <c r="I21" s="35" t="s">
        <v>151</v>
      </c>
      <c r="J21" s="36">
        <v>0</v>
      </c>
      <c r="K21" s="36" t="s">
        <v>136</v>
      </c>
      <c r="L21" s="36" t="s">
        <v>152</v>
      </c>
      <c r="M21" s="36">
        <v>1</v>
      </c>
      <c r="N21" s="44">
        <v>1</v>
      </c>
      <c r="O21" s="45">
        <v>0.1</v>
      </c>
      <c r="P21" s="46">
        <f t="shared" si="0"/>
        <v>0.1</v>
      </c>
      <c r="Q21" s="59">
        <f>+Tabla1[[#This Row],[Logro Vigencia]]/Tabla1[[#This Row],[Meta Programada Vigencia]]</f>
        <v>0.1</v>
      </c>
      <c r="R21" s="110">
        <v>100000000</v>
      </c>
      <c r="S21" s="15"/>
      <c r="T21" s="15"/>
      <c r="U21" s="15"/>
      <c r="V21" s="15"/>
      <c r="W21" s="15"/>
      <c r="X21" s="15"/>
      <c r="Y21" s="15"/>
      <c r="Z21" s="15"/>
      <c r="AA21" s="15"/>
      <c r="AB21" s="15"/>
      <c r="AC21" s="15"/>
      <c r="AD21" s="15"/>
      <c r="AE21" s="15"/>
      <c r="AF21" s="63">
        <f>SUM(Tabla1[[#This Row],[Recursos propios]:[Recursos del Balance]])</f>
        <v>100000000</v>
      </c>
      <c r="AG21" s="15">
        <v>21000000</v>
      </c>
      <c r="AH21" s="15"/>
      <c r="AI21" s="15"/>
      <c r="AJ21" s="15"/>
      <c r="AK21" s="15"/>
      <c r="AL21" s="15"/>
      <c r="AM21" s="15"/>
      <c r="AN21" s="15"/>
      <c r="AO21" s="15"/>
      <c r="AP21" s="15"/>
      <c r="AQ21" s="15"/>
      <c r="AR21" s="15"/>
      <c r="AS21" s="15"/>
      <c r="AT21" s="15"/>
      <c r="AU21" s="17">
        <f>+SUM(Tabla1[[#This Row],[Recursos propios2]:[Recursos del Balance2]])</f>
        <v>21000000</v>
      </c>
      <c r="AV21" s="27">
        <v>0</v>
      </c>
      <c r="AW21" s="102"/>
      <c r="AX21" s="67">
        <f>+Tabla1[[#This Row],[Total Recursos Comprometido 2024]]/Tabla1[[#This Row],[Total 2024]]</f>
        <v>0.21</v>
      </c>
      <c r="AY21" s="19">
        <f>+Tabla1[[#This Row],[Total Recursos Obligados]]/Tabla1[[#This Row],[Total 2024]]</f>
        <v>0</v>
      </c>
      <c r="AZ21" s="68">
        <f>+Tabla1[[#This Row],[Total Recursos Pagados]]/Tabla1[[#This Row],[Total 2024]]</f>
        <v>0</v>
      </c>
      <c r="BA21" s="65"/>
      <c r="BB21" s="70" t="str">
        <f>IF(Tabla13[[#This Row],[Total Recursos Gestionados2]]=0,"_",IF(Tabla13[[#This Row],[Ejecución Recursos Comprometidos]]=0,100%,Tabla13[[#This Row],[Total Recursos Gestionados2]]/Tabla13[[#This Row],[Ejecución Recursos Comprometidos]]))</f>
        <v>_</v>
      </c>
      <c r="BC21" s="47" t="s">
        <v>131</v>
      </c>
      <c r="BD21" s="48" t="s">
        <v>132</v>
      </c>
      <c r="BE21" s="49" t="s">
        <v>134</v>
      </c>
    </row>
    <row r="22" spans="1:57" x14ac:dyDescent="0.2">
      <c r="A22" s="43"/>
      <c r="B22" s="35"/>
      <c r="C22" s="36"/>
      <c r="D22" s="36"/>
      <c r="E22" s="36"/>
      <c r="F22" s="36"/>
      <c r="G22" s="36"/>
      <c r="H22" s="36"/>
      <c r="I22" s="36"/>
      <c r="J22" s="36"/>
      <c r="K22" s="36"/>
      <c r="L22" s="36"/>
      <c r="M22" s="36"/>
      <c r="N22" s="36"/>
      <c r="O22" s="43"/>
      <c r="P22" s="135">
        <f>+AVERAGE(P11:P21)</f>
        <v>0.54056277056277058</v>
      </c>
      <c r="Q22" s="134"/>
      <c r="R22" s="130"/>
      <c r="S22" s="15"/>
      <c r="T22" s="131"/>
      <c r="U22" s="131"/>
      <c r="V22" s="131"/>
      <c r="W22" s="131"/>
      <c r="X22" s="131"/>
      <c r="Y22" s="131"/>
      <c r="Z22" s="131"/>
      <c r="AA22" s="131"/>
      <c r="AB22" s="131"/>
      <c r="AC22" s="131"/>
      <c r="AD22" s="131"/>
      <c r="AE22" s="144">
        <f>SUM(AE11:AE21)</f>
        <v>5229657995.8499994</v>
      </c>
      <c r="AF22" s="136">
        <f>+SUM(AF11:AF21)</f>
        <v>10749977995.85</v>
      </c>
      <c r="AG22" s="26"/>
      <c r="AH22" s="131"/>
      <c r="AI22" s="131"/>
      <c r="AJ22" s="131"/>
      <c r="AK22" s="131"/>
      <c r="AL22" s="131"/>
      <c r="AM22" s="131"/>
      <c r="AN22" s="131"/>
      <c r="AO22" s="131"/>
      <c r="AP22" s="131"/>
      <c r="AQ22" s="131"/>
      <c r="AR22" s="131"/>
      <c r="AS22" s="131"/>
      <c r="AT22" s="132"/>
      <c r="AU22" s="136">
        <f>SUM(AU11:AU21)</f>
        <v>4944807251</v>
      </c>
      <c r="AV22" s="136">
        <f t="shared" ref="AV22:AW22" si="1">+SUM(AV11:AV21)</f>
        <v>2220474483.5</v>
      </c>
      <c r="AW22" s="136">
        <f t="shared" si="1"/>
        <v>2189474483.5</v>
      </c>
      <c r="AX22" s="67">
        <f>+Tabla1[[#This Row],[Total Recursos Comprometido 2024]]/Tabla1[[#This Row],[Total 2024]]</f>
        <v>0.45998301139862141</v>
      </c>
      <c r="AY22" s="19">
        <f>+Tabla1[[#This Row],[Total Recursos Obligados]]/Tabla1[[#This Row],[Total 2024]]</f>
        <v>0.20655618870635903</v>
      </c>
      <c r="AZ22" s="19">
        <f>+Tabla1[[#This Row],[Total Recursos Pagados]]/Tabla1[[#This Row],[Total 2024]]</f>
        <v>0.20367246187343274</v>
      </c>
      <c r="BA22" s="133"/>
      <c r="BB22" s="133" t="str">
        <f>IF(Tabla13[[#This Row],[Total Recursos Gestionados2]]=0,"_",IF(Tabla13[[#This Row],[Ejecución Recursos Comprometidos]]=0,100%,Tabla13[[#This Row],[Total Recursos Gestionados2]]/Tabla13[[#This Row],[Ejecución Recursos Comprometidos]]))</f>
        <v>_</v>
      </c>
      <c r="BC22" s="47"/>
      <c r="BD22" s="35"/>
      <c r="BE22" s="49"/>
    </row>
    <row r="24" spans="1:57" x14ac:dyDescent="0.2">
      <c r="AD24" s="4" t="s">
        <v>158</v>
      </c>
      <c r="AF24" s="138">
        <f>+AF22-'Plan de Acción-proyectos'!AE22</f>
        <v>0</v>
      </c>
      <c r="AS24" s="4" t="s">
        <v>158</v>
      </c>
      <c r="AU24" s="138">
        <f>+AU22-'Plan de Acción-proyectos'!AU22</f>
        <v>0</v>
      </c>
      <c r="AV24" s="138">
        <f>+AV22-'Plan de Acción-proyectos'!AV22</f>
        <v>0</v>
      </c>
      <c r="AW24" s="138">
        <f>+AW22-'Plan de Acción-proyectos'!AW22</f>
        <v>0</v>
      </c>
    </row>
    <row r="25" spans="1:57" x14ac:dyDescent="0.2">
      <c r="AU25" s="143"/>
    </row>
    <row r="26" spans="1:57" x14ac:dyDescent="0.2">
      <c r="AU26" s="143"/>
    </row>
    <row r="27" spans="1:57" x14ac:dyDescent="0.2">
      <c r="AU27" s="143"/>
    </row>
  </sheetData>
  <sheetProtection formatCells="0" formatColumns="0" formatRows="0" insertRows="0" autoFilter="0"/>
  <mergeCells count="13">
    <mergeCell ref="BC9:BD9"/>
    <mergeCell ref="A9:N9"/>
    <mergeCell ref="O9:Q9"/>
    <mergeCell ref="R9:AF9"/>
    <mergeCell ref="A1:B4"/>
    <mergeCell ref="AG9:AW9"/>
    <mergeCell ref="AX9:AZ9"/>
    <mergeCell ref="BA9:BB9"/>
    <mergeCell ref="C1:BB4"/>
    <mergeCell ref="BC1:BE1"/>
    <mergeCell ref="BC2:BE2"/>
    <mergeCell ref="BC3:BE3"/>
    <mergeCell ref="BC4:BE4"/>
  </mergeCells>
  <phoneticPr fontId="9" type="noConversion"/>
  <pageMargins left="0.7" right="0.7" top="0.75" bottom="0.75" header="0.3" footer="0.3"/>
  <pageSetup paperSize="9" orientation="portrait" r:id="rId1"/>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Plan de Acción-proyectos</vt:lpstr>
      <vt:lpstr>Plan de Acción-metas</vt:lpstr>
      <vt:lpstr>'Plan de Acción-proyectos'!PA</vt:lpstr>
      <vt:lpstr>PA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MORON</dc:creator>
  <cp:lastModifiedBy>Johana Zambrano</cp:lastModifiedBy>
  <dcterms:created xsi:type="dcterms:W3CDTF">2024-06-03T22:05:35Z</dcterms:created>
  <dcterms:modified xsi:type="dcterms:W3CDTF">2025-09-09T14:37:43Z</dcterms:modified>
</cp:coreProperties>
</file>